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lestonefinancialplannin-my.sharepoint.com/personal/jon_milestonefinancialplanning_com/Documents/Desktop/"/>
    </mc:Choice>
  </mc:AlternateContent>
  <xr:revisionPtr revIDLastSave="0" documentId="8_{9D407643-9439-4E4C-B179-E32C8BC08D3F}" xr6:coauthVersionLast="47" xr6:coauthVersionMax="47" xr10:uidLastSave="{00000000-0000-0000-0000-000000000000}"/>
  <bookViews>
    <workbookView xWindow="-120" yWindow="-120" windowWidth="29040" windowHeight="15720" xr2:uid="{8BD62F04-3263-4EBE-9324-BA380756CD4B}"/>
  </bookViews>
  <sheets>
    <sheet name="Key" sheetId="9" r:id="rId1"/>
    <sheet name="Tax Brackets" sheetId="2" r:id="rId2"/>
    <sheet name="1040" sheetId="8" r:id="rId3"/>
    <sheet name="OBBB Highlights" sheetId="21" r:id="rId4"/>
    <sheet name="Charity" sheetId="22" r:id="rId5"/>
    <sheet name="Child" sheetId="13" r:id="rId6"/>
    <sheet name="Energy" sheetId="14" r:id="rId7"/>
    <sheet name="FICA" sheetId="10" r:id="rId8"/>
    <sheet name="Health" sheetId="6" r:id="rId9"/>
    <sheet name="SocSec" sheetId="4" r:id="rId10"/>
    <sheet name="IRMAA" sheetId="5" r:id="rId11"/>
    <sheet name="Medicare" sheetId="15" r:id="rId12"/>
    <sheet name="PTC" sheetId="12" r:id="rId13"/>
    <sheet name="Retirement" sheetId="1" r:id="rId14"/>
    <sheet name="RMD" sheetId="3" r:id="rId15"/>
    <sheet name="RMD Age Table" sheetId="17" r:id="rId16"/>
    <sheet name="EstTruGft" sheetId="7" r:id="rId17"/>
  </sheets>
  <definedNames>
    <definedName name="_xlnm.Print_Area" localSheetId="2">'1040'!$A$1:$I$69</definedName>
    <definedName name="_xlnm.Print_Area" localSheetId="4">Charity!$A$1:$D$29</definedName>
    <definedName name="_xlnm.Print_Area" localSheetId="6">Energy!$A$1:$D$51</definedName>
    <definedName name="_xlnm.Print_Area" localSheetId="16">EstTruGft!$A$1:$K$49</definedName>
    <definedName name="_xlnm.Print_Area" localSheetId="7">FICA!$A$1:$J$24</definedName>
    <definedName name="_xlnm.Print_Area" localSheetId="8">Health!$A$1:$D$41</definedName>
    <definedName name="_xlnm.Print_Area" localSheetId="0">Key!$A$1:$C$49</definedName>
    <definedName name="_xlnm.Print_Area" localSheetId="3">'OBBB Highlights'!$A$1:$C$51</definedName>
    <definedName name="_xlnm.Print_Area" localSheetId="12">PTC!$A$1:$L$45</definedName>
    <definedName name="_xlnm.Print_Area" localSheetId="1">'Tax Brackets'!$A$1:$CA$69</definedName>
    <definedName name="_xlnm.Print_Titles" localSheetId="14">RMD!$1:$3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8" l="1"/>
  <c r="C39" i="8"/>
  <c r="C40" i="8"/>
  <c r="B40" i="8"/>
  <c r="K39" i="8"/>
  <c r="G30" i="12"/>
  <c r="H30" i="12"/>
  <c r="I30" i="12"/>
  <c r="J30" i="12"/>
  <c r="K30" i="12"/>
  <c r="L30" i="12"/>
  <c r="G31" i="12"/>
  <c r="H31" i="12"/>
  <c r="I31" i="12"/>
  <c r="J31" i="12"/>
  <c r="K31" i="12"/>
  <c r="L31" i="12"/>
  <c r="G32" i="12"/>
  <c r="H32" i="12"/>
  <c r="I32" i="12"/>
  <c r="J32" i="12"/>
  <c r="K32" i="12"/>
  <c r="L32" i="12"/>
  <c r="G33" i="12"/>
  <c r="H33" i="12"/>
  <c r="I33" i="12"/>
  <c r="J33" i="12"/>
  <c r="K33" i="12"/>
  <c r="L33" i="12"/>
  <c r="G34" i="12"/>
  <c r="H34" i="12"/>
  <c r="I34" i="12"/>
  <c r="J34" i="12"/>
  <c r="K34" i="12"/>
  <c r="L34" i="12"/>
  <c r="G35" i="12"/>
  <c r="H35" i="12"/>
  <c r="I35" i="12"/>
  <c r="J35" i="12"/>
  <c r="K35" i="12"/>
  <c r="L35" i="12"/>
  <c r="G36" i="12"/>
  <c r="H36" i="12"/>
  <c r="I36" i="12"/>
  <c r="J36" i="12"/>
  <c r="K36" i="12"/>
  <c r="L36" i="12"/>
  <c r="G37" i="12"/>
  <c r="H37" i="12"/>
  <c r="I37" i="12"/>
  <c r="J37" i="12"/>
  <c r="K37" i="12"/>
  <c r="L37" i="12"/>
  <c r="J19" i="13"/>
  <c r="J18" i="13"/>
  <c r="J17" i="13"/>
  <c r="J16" i="13"/>
  <c r="J15" i="13"/>
  <c r="J14" i="13"/>
  <c r="J13" i="13"/>
  <c r="J12" i="13"/>
  <c r="J11" i="13"/>
  <c r="J10" i="13"/>
  <c r="J9" i="13"/>
  <c r="J8" i="13"/>
  <c r="J7" i="13"/>
  <c r="G12" i="13"/>
  <c r="G11" i="13"/>
  <c r="G20" i="13"/>
  <c r="G19" i="13"/>
  <c r="G18" i="13"/>
  <c r="G17" i="13"/>
  <c r="G16" i="13"/>
  <c r="G15" i="13"/>
  <c r="G14" i="13"/>
  <c r="G13" i="13"/>
  <c r="G10" i="13"/>
  <c r="G9" i="13"/>
  <c r="G8" i="13"/>
  <c r="G7" i="13"/>
  <c r="L5" i="12"/>
  <c r="L6" i="12"/>
  <c r="L7" i="12"/>
  <c r="L8" i="12"/>
  <c r="L9" i="12"/>
  <c r="L10" i="12"/>
  <c r="L11" i="12"/>
  <c r="K5" i="12"/>
  <c r="K6" i="12"/>
  <c r="K7" i="12"/>
  <c r="K8" i="12"/>
  <c r="K9" i="12"/>
  <c r="K10" i="12"/>
  <c r="K11" i="12"/>
  <c r="J11" i="12"/>
  <c r="J5" i="12"/>
  <c r="J6" i="12"/>
  <c r="J7" i="12"/>
  <c r="J8" i="12"/>
  <c r="J9" i="12"/>
  <c r="J10" i="12"/>
  <c r="I5" i="12"/>
  <c r="I6" i="12"/>
  <c r="I7" i="12"/>
  <c r="I8" i="12"/>
  <c r="I9" i="12"/>
  <c r="I10" i="12"/>
  <c r="I11" i="12"/>
  <c r="H5" i="12"/>
  <c r="H6" i="12"/>
  <c r="H7" i="12"/>
  <c r="H8" i="12"/>
  <c r="H9" i="12"/>
  <c r="H10" i="12"/>
  <c r="H11" i="12"/>
  <c r="L4" i="12"/>
  <c r="K4" i="12"/>
  <c r="J4" i="12"/>
  <c r="I4" i="12"/>
  <c r="H4" i="12"/>
  <c r="G5" i="12"/>
  <c r="G6" i="12"/>
  <c r="G7" i="12"/>
  <c r="G8" i="12"/>
  <c r="G9" i="12"/>
  <c r="G10" i="12"/>
  <c r="G11" i="12"/>
  <c r="G4" i="12"/>
  <c r="N20" i="13"/>
  <c r="N19" i="13"/>
  <c r="N18" i="13"/>
  <c r="N17" i="13"/>
  <c r="N16" i="13"/>
  <c r="N15" i="13"/>
  <c r="N14" i="13"/>
  <c r="N13" i="13"/>
  <c r="N12" i="13"/>
  <c r="N11" i="13"/>
  <c r="N10" i="13"/>
  <c r="N9" i="13"/>
  <c r="N8" i="13"/>
  <c r="N7" i="13"/>
  <c r="N6" i="13"/>
  <c r="M3" i="1"/>
  <c r="C10" i="17"/>
  <c r="G34" i="8"/>
  <c r="J5" i="2"/>
  <c r="F59" i="2"/>
  <c r="M4" i="1"/>
  <c r="E7" i="10"/>
  <c r="E5" i="10"/>
  <c r="E4" i="10"/>
  <c r="E3" i="10"/>
  <c r="H5" i="2"/>
  <c r="H6" i="2" s="1"/>
  <c r="J6" i="2"/>
  <c r="J67" i="2"/>
  <c r="F68" i="2"/>
  <c r="J68" i="2"/>
  <c r="F69" i="2"/>
  <c r="J69" i="2"/>
  <c r="J62" i="2"/>
  <c r="F63" i="2"/>
  <c r="J63" i="2"/>
  <c r="F64" i="2"/>
  <c r="J64" i="2"/>
  <c r="J57" i="2"/>
  <c r="F58" i="2"/>
  <c r="J58" i="2"/>
  <c r="J59" i="2"/>
  <c r="J52" i="2"/>
  <c r="F53" i="2"/>
  <c r="J53" i="2"/>
  <c r="F54" i="2"/>
  <c r="J54" i="2"/>
  <c r="J47" i="2"/>
  <c r="F48" i="2"/>
  <c r="J48" i="2"/>
  <c r="F49" i="2"/>
  <c r="J49" i="2"/>
  <c r="J40" i="2"/>
  <c r="F41" i="2"/>
  <c r="H41" i="2"/>
  <c r="J41" i="2"/>
  <c r="F42" i="2"/>
  <c r="H42" i="2"/>
  <c r="J42" i="2"/>
  <c r="F43" i="2"/>
  <c r="H43" i="2"/>
  <c r="J43" i="2"/>
  <c r="F32" i="2"/>
  <c r="H32" i="2"/>
  <c r="H33" i="2" s="1"/>
  <c r="H34" i="2" s="1"/>
  <c r="H35" i="2" s="1"/>
  <c r="H36" i="2" s="1"/>
  <c r="H37" i="2" s="1"/>
  <c r="J32" i="2"/>
  <c r="F33" i="2"/>
  <c r="J33" i="2"/>
  <c r="F34" i="2"/>
  <c r="J34" i="2"/>
  <c r="F35" i="2"/>
  <c r="J35" i="2"/>
  <c r="F36" i="2"/>
  <c r="J36" i="2"/>
  <c r="F37" i="2"/>
  <c r="J37" i="2"/>
  <c r="F23" i="2"/>
  <c r="H23" i="2"/>
  <c r="J23" i="2"/>
  <c r="F24" i="2"/>
  <c r="H24" i="2"/>
  <c r="J24" i="2"/>
  <c r="F25" i="2"/>
  <c r="H25" i="2"/>
  <c r="J25" i="2"/>
  <c r="F26" i="2"/>
  <c r="H26" i="2"/>
  <c r="H27" i="2" s="1"/>
  <c r="H28" i="2" s="1"/>
  <c r="J26" i="2"/>
  <c r="F27" i="2"/>
  <c r="J27" i="2"/>
  <c r="F28" i="2"/>
  <c r="J28" i="2"/>
  <c r="F14" i="2"/>
  <c r="H14" i="2"/>
  <c r="J14" i="2"/>
  <c r="F15" i="2"/>
  <c r="H15" i="2"/>
  <c r="J15" i="2"/>
  <c r="F16" i="2"/>
  <c r="H16" i="2"/>
  <c r="H17" i="2" s="1"/>
  <c r="H18" i="2" s="1"/>
  <c r="H19" i="2" s="1"/>
  <c r="J16" i="2"/>
  <c r="F17" i="2"/>
  <c r="J17" i="2"/>
  <c r="F18" i="2"/>
  <c r="J18" i="2"/>
  <c r="F19" i="2"/>
  <c r="J19" i="2"/>
  <c r="F5" i="2"/>
  <c r="F6" i="2"/>
  <c r="F7" i="2"/>
  <c r="H7" i="2"/>
  <c r="H8" i="2" s="1"/>
  <c r="H9" i="2" s="1"/>
  <c r="H10" i="2" s="1"/>
  <c r="J7" i="2"/>
  <c r="F8" i="2"/>
  <c r="J8" i="2"/>
  <c r="F9" i="2"/>
  <c r="J9" i="2"/>
  <c r="F10" i="2"/>
  <c r="J10" i="2"/>
  <c r="N14" i="2"/>
  <c r="N15" i="2"/>
  <c r="U23" i="2"/>
  <c r="U24" i="2" s="1"/>
  <c r="U25" i="2" s="1"/>
  <c r="U26" i="2" s="1"/>
  <c r="U27" i="2" s="1"/>
  <c r="U28" i="2" s="1"/>
  <c r="N5" i="2"/>
  <c r="N6" i="2" s="1"/>
  <c r="N7" i="2" s="1"/>
  <c r="N8" i="2" s="1"/>
  <c r="N9" i="2" s="1"/>
  <c r="N10" i="2" s="1"/>
  <c r="J4" i="10"/>
  <c r="E11" i="17"/>
  <c r="C11" i="17"/>
  <c r="E10" i="17"/>
  <c r="D9" i="17"/>
  <c r="C9" i="17"/>
  <c r="D8" i="17"/>
  <c r="C8" i="17"/>
  <c r="D7" i="17"/>
  <c r="C7" i="17"/>
  <c r="D6" i="17"/>
  <c r="C6" i="17"/>
  <c r="D5" i="17"/>
  <c r="C5" i="17"/>
  <c r="D4" i="17"/>
  <c r="C4" i="17"/>
  <c r="D3" i="17"/>
  <c r="C3" i="17"/>
  <c r="D2" i="17"/>
  <c r="C2" i="17"/>
  <c r="J10" i="10"/>
  <c r="H34" i="8"/>
  <c r="P69" i="2"/>
  <c r="L69" i="2"/>
  <c r="P68" i="2"/>
  <c r="L68" i="2"/>
  <c r="P67" i="2"/>
  <c r="P64" i="2"/>
  <c r="L64" i="2"/>
  <c r="P63" i="2"/>
  <c r="L63" i="2"/>
  <c r="P62" i="2"/>
  <c r="P59" i="2"/>
  <c r="L59" i="2"/>
  <c r="P58" i="2"/>
  <c r="L58" i="2"/>
  <c r="P57" i="2"/>
  <c r="P54" i="2"/>
  <c r="L54" i="2"/>
  <c r="P53" i="2"/>
  <c r="L53" i="2"/>
  <c r="P52" i="2"/>
  <c r="P49" i="2"/>
  <c r="L49" i="2"/>
  <c r="P48" i="2"/>
  <c r="L48" i="2"/>
  <c r="P47" i="2"/>
  <c r="P43" i="2"/>
  <c r="L43" i="2"/>
  <c r="P42" i="2"/>
  <c r="L42" i="2"/>
  <c r="P41" i="2"/>
  <c r="N41" i="2"/>
  <c r="N42" i="2" s="1"/>
  <c r="N43" i="2" s="1"/>
  <c r="L41" i="2"/>
  <c r="P40" i="2"/>
  <c r="P37" i="2"/>
  <c r="L37" i="2"/>
  <c r="P36" i="2"/>
  <c r="L36" i="2"/>
  <c r="P35" i="2"/>
  <c r="L35" i="2"/>
  <c r="P34" i="2"/>
  <c r="L34" i="2"/>
  <c r="P33" i="2"/>
  <c r="L33" i="2"/>
  <c r="P32" i="2"/>
  <c r="N32" i="2"/>
  <c r="N33" i="2" s="1"/>
  <c r="N34" i="2" s="1"/>
  <c r="N35" i="2" s="1"/>
  <c r="N36" i="2" s="1"/>
  <c r="N37" i="2" s="1"/>
  <c r="L32" i="2"/>
  <c r="P28" i="2"/>
  <c r="L28" i="2"/>
  <c r="P27" i="2"/>
  <c r="L27" i="2"/>
  <c r="P26" i="2"/>
  <c r="L26" i="2"/>
  <c r="P25" i="2"/>
  <c r="L25" i="2"/>
  <c r="P24" i="2"/>
  <c r="L24" i="2"/>
  <c r="P23" i="2"/>
  <c r="N23" i="2"/>
  <c r="N24" i="2" s="1"/>
  <c r="N25" i="2" s="1"/>
  <c r="N26" i="2" s="1"/>
  <c r="N27" i="2" s="1"/>
  <c r="N28" i="2" s="1"/>
  <c r="L23" i="2"/>
  <c r="P19" i="2"/>
  <c r="L19" i="2"/>
  <c r="P18" i="2"/>
  <c r="L18" i="2"/>
  <c r="P17" i="2"/>
  <c r="L17" i="2"/>
  <c r="P16" i="2"/>
  <c r="L16" i="2"/>
  <c r="P15" i="2"/>
  <c r="L15" i="2"/>
  <c r="P14" i="2"/>
  <c r="N16" i="2"/>
  <c r="N17" i="2" s="1"/>
  <c r="N18" i="2" s="1"/>
  <c r="N19" i="2" s="1"/>
  <c r="L14" i="2"/>
  <c r="P10" i="2"/>
  <c r="L10" i="2"/>
  <c r="P9" i="2"/>
  <c r="L9" i="2"/>
  <c r="P8" i="2"/>
  <c r="L8" i="2"/>
  <c r="P7" i="2"/>
  <c r="L7" i="2"/>
  <c r="P6" i="2"/>
  <c r="L6" i="2"/>
  <c r="P5" i="2"/>
  <c r="L5" i="2"/>
  <c r="W69" i="2"/>
  <c r="S69" i="2"/>
  <c r="W68" i="2"/>
  <c r="S68" i="2"/>
  <c r="W67" i="2"/>
  <c r="W64" i="2"/>
  <c r="S64" i="2"/>
  <c r="W63" i="2"/>
  <c r="S63" i="2"/>
  <c r="W62" i="2"/>
  <c r="W59" i="2"/>
  <c r="S59" i="2"/>
  <c r="W58" i="2"/>
  <c r="S58" i="2"/>
  <c r="W57" i="2"/>
  <c r="W54" i="2"/>
  <c r="S54" i="2"/>
  <c r="W53" i="2"/>
  <c r="S53" i="2"/>
  <c r="W52" i="2"/>
  <c r="W49" i="2"/>
  <c r="S49" i="2"/>
  <c r="W48" i="2"/>
  <c r="S48" i="2"/>
  <c r="W47" i="2"/>
  <c r="W43" i="2"/>
  <c r="S43" i="2"/>
  <c r="W42" i="2"/>
  <c r="S42" i="2"/>
  <c r="W41" i="2"/>
  <c r="U41" i="2"/>
  <c r="U42" i="2" s="1"/>
  <c r="U43" i="2" s="1"/>
  <c r="S41" i="2"/>
  <c r="W40" i="2"/>
  <c r="W37" i="2"/>
  <c r="S37" i="2"/>
  <c r="W36" i="2"/>
  <c r="S36" i="2"/>
  <c r="W35" i="2"/>
  <c r="S35" i="2"/>
  <c r="W34" i="2"/>
  <c r="S34" i="2"/>
  <c r="W33" i="2"/>
  <c r="S33" i="2"/>
  <c r="W32" i="2"/>
  <c r="U32" i="2"/>
  <c r="U33" i="2" s="1"/>
  <c r="U34" i="2" s="1"/>
  <c r="U35" i="2" s="1"/>
  <c r="U36" i="2" s="1"/>
  <c r="U37" i="2" s="1"/>
  <c r="S32" i="2"/>
  <c r="W28" i="2"/>
  <c r="S28" i="2"/>
  <c r="W27" i="2"/>
  <c r="S27" i="2"/>
  <c r="W26" i="2"/>
  <c r="S26" i="2"/>
  <c r="W25" i="2"/>
  <c r="S25" i="2"/>
  <c r="W24" i="2"/>
  <c r="S24" i="2"/>
  <c r="W23" i="2"/>
  <c r="S23" i="2"/>
  <c r="W19" i="2"/>
  <c r="S19" i="2"/>
  <c r="W18" i="2"/>
  <c r="S18" i="2"/>
  <c r="W17" i="2"/>
  <c r="S17" i="2"/>
  <c r="W16" i="2"/>
  <c r="S16" i="2"/>
  <c r="W15" i="2"/>
  <c r="S15" i="2"/>
  <c r="W14" i="2"/>
  <c r="U14" i="2"/>
  <c r="U15" i="2" s="1"/>
  <c r="U16" i="2" s="1"/>
  <c r="U17" i="2" s="1"/>
  <c r="U18" i="2" s="1"/>
  <c r="U19" i="2" s="1"/>
  <c r="S14" i="2"/>
  <c r="W10" i="2"/>
  <c r="S10" i="2"/>
  <c r="W9" i="2"/>
  <c r="S9" i="2"/>
  <c r="W8" i="2"/>
  <c r="S8" i="2"/>
  <c r="W7" i="2"/>
  <c r="S7" i="2"/>
  <c r="W6" i="2"/>
  <c r="S6" i="2"/>
  <c r="W5" i="2"/>
  <c r="U5" i="2"/>
  <c r="U6" i="2" s="1"/>
  <c r="U7" i="2" s="1"/>
  <c r="U8" i="2" s="1"/>
  <c r="U9" i="2" s="1"/>
  <c r="U10" i="2" s="1"/>
  <c r="S5" i="2"/>
  <c r="G18" i="12"/>
  <c r="C4" i="7"/>
  <c r="C5" i="7" s="1"/>
  <c r="C6" i="7" s="1"/>
  <c r="E4" i="7"/>
  <c r="Q5" i="2"/>
  <c r="Q6" i="2"/>
  <c r="Q7" i="2"/>
  <c r="E23" i="5"/>
  <c r="E24" i="5"/>
  <c r="E25" i="5"/>
  <c r="E26" i="5"/>
  <c r="E22" i="5"/>
  <c r="I34" i="8"/>
  <c r="H18" i="12" l="1"/>
  <c r="I18" i="12"/>
  <c r="J18" i="12"/>
  <c r="K18" i="12"/>
  <c r="L18" i="12"/>
  <c r="G19" i="12"/>
  <c r="H19" i="12"/>
  <c r="I19" i="12"/>
  <c r="J19" i="12"/>
  <c r="K19" i="12"/>
  <c r="L19" i="12"/>
  <c r="G20" i="12"/>
  <c r="H20" i="12"/>
  <c r="I20" i="12"/>
  <c r="J20" i="12"/>
  <c r="K20" i="12"/>
  <c r="L20" i="12"/>
  <c r="G21" i="12"/>
  <c r="H21" i="12"/>
  <c r="I21" i="12"/>
  <c r="J21" i="12"/>
  <c r="K21" i="12"/>
  <c r="L21" i="12"/>
  <c r="G22" i="12"/>
  <c r="H22" i="12"/>
  <c r="I22" i="12"/>
  <c r="J22" i="12"/>
  <c r="K22" i="12"/>
  <c r="L22" i="12"/>
  <c r="G23" i="12"/>
  <c r="H23" i="12"/>
  <c r="I23" i="12"/>
  <c r="J23" i="12"/>
  <c r="K23" i="12"/>
  <c r="L23" i="12"/>
  <c r="G24" i="12"/>
  <c r="H24" i="12"/>
  <c r="I24" i="12"/>
  <c r="J24" i="12"/>
  <c r="K24" i="12"/>
  <c r="L24" i="12"/>
  <c r="L17" i="12"/>
  <c r="K17" i="12"/>
  <c r="J17" i="12"/>
  <c r="I17" i="12"/>
  <c r="H17" i="12"/>
  <c r="G17" i="12"/>
  <c r="J22" i="10"/>
  <c r="J19" i="10"/>
  <c r="J16" i="10"/>
  <c r="J13" i="10"/>
  <c r="J7" i="10"/>
  <c r="J5" i="10"/>
  <c r="J3" i="10"/>
  <c r="E5" i="7"/>
  <c r="E6" i="7"/>
  <c r="E7" i="7"/>
  <c r="E8" i="7"/>
  <c r="E9" i="7"/>
  <c r="E10" i="7"/>
  <c r="E11" i="7"/>
  <c r="E12" i="7"/>
  <c r="E13" i="7"/>
  <c r="E14" i="7"/>
  <c r="E3" i="7"/>
  <c r="C7" i="7"/>
  <c r="C8" i="7" s="1"/>
  <c r="C9" i="7" s="1"/>
  <c r="C10" i="7" s="1"/>
  <c r="C11" i="7" s="1"/>
  <c r="C12" i="7" s="1"/>
  <c r="C13" i="7" s="1"/>
  <c r="C14" i="7" s="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4" i="3"/>
  <c r="C54" i="3"/>
  <c r="C53" i="3"/>
  <c r="C52" i="3"/>
  <c r="C51" i="3"/>
  <c r="C50" i="3"/>
  <c r="C49" i="3"/>
  <c r="C48" i="3"/>
  <c r="C47" i="3"/>
  <c r="C46" i="3"/>
  <c r="C45" i="3"/>
  <c r="C44" i="3"/>
  <c r="C43" i="3"/>
  <c r="C42" i="3"/>
  <c r="C41" i="3"/>
  <c r="C40" i="3"/>
  <c r="C39" i="3"/>
  <c r="C38" i="3"/>
  <c r="C37" i="3"/>
  <c r="C36"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4"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tc={4CD8C27D-3F2D-4402-88DE-10DCFA406FC3}</author>
  </authors>
  <commentList>
    <comment ref="A29" authorId="0" shapeId="0" xr:uid="{4CD8C27D-3F2D-4402-88DE-10DCFA406FC3}">
      <text>
        <t>[Threaded comment]
Your version of Excel allows you to read this threaded comment; however, any edits to it will get removed if the file is opened in a newer version of Excel. Learn more: https://go.microsoft.com/fwlink/?linkid=870924
Comment:
    Is this still 5% or do you now pay $0 once you go over the cap?</t>
      </text>
    </comment>
  </commentList>
</comments>
</file>

<file path=xl/sharedStrings.xml><?xml version="1.0" encoding="utf-8"?>
<sst xmlns="http://schemas.openxmlformats.org/spreadsheetml/2006/main" count="944" uniqueCount="673">
  <si>
    <t>Acronym</t>
  </si>
  <si>
    <t xml:space="preserve">                              Meaning</t>
  </si>
  <si>
    <t>ARPA</t>
  </si>
  <si>
    <t>American Rescue Plan Act of 2021</t>
  </si>
  <si>
    <t>FPL</t>
  </si>
  <si>
    <t>Federal Poverty Level</t>
  </si>
  <si>
    <t>FRA</t>
  </si>
  <si>
    <t>Full retirement age</t>
  </si>
  <si>
    <t>HoH</t>
  </si>
  <si>
    <t>Head of Household</t>
  </si>
  <si>
    <t>HRA</t>
  </si>
  <si>
    <t>Health Reimbursement Arrangement</t>
  </si>
  <si>
    <t>HDHP</t>
  </si>
  <si>
    <t>High Deductible Health Plan</t>
  </si>
  <si>
    <t>IRA</t>
  </si>
  <si>
    <t>Inflation Reduction Act of 2022</t>
  </si>
  <si>
    <t>MFJ</t>
  </si>
  <si>
    <t>Married Filing Jointly</t>
  </si>
  <si>
    <t>MFS</t>
  </si>
  <si>
    <t>Married Filing Separately</t>
  </si>
  <si>
    <t>MAGI</t>
  </si>
  <si>
    <t>Modified Adjusted Gross Income</t>
  </si>
  <si>
    <t>OBBB</t>
  </si>
  <si>
    <t>One Big Beautiful Bill</t>
  </si>
  <si>
    <t>QW</t>
  </si>
  <si>
    <t>Qualifying Widower</t>
  </si>
  <si>
    <t>SSTB</t>
  </si>
  <si>
    <t>Specified Service Trade or Business</t>
  </si>
  <si>
    <t>Sources</t>
  </si>
  <si>
    <t>Links</t>
  </si>
  <si>
    <t>Description</t>
  </si>
  <si>
    <t>CMS 2025 Medicare Costs Fact Sheet</t>
  </si>
  <si>
    <t>https://www.cms.gov/newsroom/fact-sheets/2025-medicare-parts-b-premiums-and-deductibles</t>
  </si>
  <si>
    <t>2025 IRMAA Tables &amp; Part A &amp; B Cost Information</t>
  </si>
  <si>
    <t>CMS 2026 Medicare Costs Fact Sheet</t>
  </si>
  <si>
    <t>https://www.cms.gov/newsroom/fact-sheets/2026-medicare-parts-b-premiums-deductibles</t>
  </si>
  <si>
    <t>2026 IRMAA Tables &amp; Part A &amp; B Cost Information</t>
  </si>
  <si>
    <t>CMS Medicare &amp; You 2026</t>
  </si>
  <si>
    <t>https://www.medicare.gov/publications/10050-Medicare-and-You.pdf</t>
  </si>
  <si>
    <t>2026 Medicare Guide</t>
  </si>
  <si>
    <t>CMS 2026 Medigap Out-of-Pocket Information</t>
  </si>
  <si>
    <t>https://www.cms.gov/Medicare/Health-Plans/Medigap/KandL</t>
  </si>
  <si>
    <t>K &amp; L Out-of Pocket Limits</t>
  </si>
  <si>
    <t>CMS 2026 Medigap Deductible Information</t>
  </si>
  <si>
    <t>https://www.cms.gov/medicare/health-plans/medigap/fandj</t>
  </si>
  <si>
    <t>F, G &amp; J High Deductible Amounts</t>
  </si>
  <si>
    <t>https://www.healthcare.gov/glossary/federal-poverty-level-fpl/</t>
  </si>
  <si>
    <t>2023 and 2025 Federal Poverty Levels</t>
  </si>
  <si>
    <t>https://aspe.hhs.gov/sites/default/files/documents/dd73d4f00d8a819d10b2fdb70d254f7b/detailed-guidelines-2025.pdf</t>
  </si>
  <si>
    <t>2025 Poverty Levels by State</t>
  </si>
  <si>
    <t>Federal Register Vol. 85 No 219</t>
  </si>
  <si>
    <t>https://www.federalregister.gov/documents/2020/11/12/2020-24723/updated-life-expectancy-and-distribution-period-tables-used-for-purposes-of-determining-minimum#p-73</t>
  </si>
  <si>
    <t>Updated RMD Tables</t>
  </si>
  <si>
    <t>IRS Form 2441 Instructions</t>
  </si>
  <si>
    <t>https://www.irs.gov/pub/irs-pdf/i2441.pdf</t>
  </si>
  <si>
    <t>Child and Dependent Care Tax Credit</t>
  </si>
  <si>
    <t>IRS Publication</t>
  </si>
  <si>
    <t>https://www.irs.gov/pub/irs-dft/p503--dft.pdf</t>
  </si>
  <si>
    <t>Child and Dependent Care Expenses</t>
  </si>
  <si>
    <t>IRS Form 8812 Instructions</t>
  </si>
  <si>
    <t xml:space="preserve">https://www.irs.gov/schedule8812 </t>
  </si>
  <si>
    <t>Child Tax Credit</t>
  </si>
  <si>
    <t>IRS Form 8863 Instructions</t>
  </si>
  <si>
    <t>https://www.irs.gov/forms-pubs/about-form-8863</t>
  </si>
  <si>
    <t>Education Tax Credits</t>
  </si>
  <si>
    <t>IRS Notice 24-80</t>
  </si>
  <si>
    <t>https://www.irs.gov/pub/irs-drop/n-24-80.pdf</t>
  </si>
  <si>
    <t>Retirement Plan Contribution Adjustments for 2025</t>
  </si>
  <si>
    <t>IRS Revenue Procedure 2021-36</t>
  </si>
  <si>
    <t>https://www.irs.gov/irb/2021-35_IRB#REV-PROC-2021-36</t>
  </si>
  <si>
    <t>Premium Tax Credit Applicable % Table Post ARPA</t>
  </si>
  <si>
    <t>IRS Revenue Procedure 2022-24</t>
  </si>
  <si>
    <t>https://www.irs.gov/pub/irs-drop/rp-22-24.pdf</t>
  </si>
  <si>
    <t>HSA Inflation Adjustments for 2023</t>
  </si>
  <si>
    <t>IRS Revenue Procedure 2023-23</t>
  </si>
  <si>
    <t>https://www.irs.gov/pub/irs-drop/rp-23-23.pdf</t>
  </si>
  <si>
    <t>HSA Inflation Adjustments for 2024</t>
  </si>
  <si>
    <t>IRS Revenue Procedure 2024-25</t>
  </si>
  <si>
    <t>https://www.irs.gov/pub/irs-drop/rp-24-25.pdf</t>
  </si>
  <si>
    <t>HSA Inflation Adjustments for 2025</t>
  </si>
  <si>
    <t>IRS Revenue Procedure 2023-29</t>
  </si>
  <si>
    <t>https://www.irs.gov/pub/irs-drop/rp-23-29.pdf</t>
  </si>
  <si>
    <t>Premium Tax Credit Applicable % Table Pre IRA</t>
  </si>
  <si>
    <t>IRS Revenue Procedure 2022-38</t>
  </si>
  <si>
    <t>https://www.irs.gov/pub/irs-drop/rp-22-38.pdf</t>
  </si>
  <si>
    <t>Miscellaneous Tax Tables, Tax Deduction and Credit Adjustments for 2023</t>
  </si>
  <si>
    <t>IRS Revenue Procedure 2023-34</t>
  </si>
  <si>
    <t>https://www.irs.gov/pub/irs-drop/rp-23-34.pdf</t>
  </si>
  <si>
    <t>Miscellaneous Tax Tables, Tax Deduction and Credit Adjustments for 2024</t>
  </si>
  <si>
    <t>IRS Revenue Procedure 2024-40</t>
  </si>
  <si>
    <t>https://www.irs.gov/pub/irs-drop/rp-24-40.pdf</t>
  </si>
  <si>
    <t>Miscellaneous Tax Tables, Tax Deduction and Credit Adjustments for 2025</t>
  </si>
  <si>
    <t>IRS Revenue Procedure 2025-32</t>
  </si>
  <si>
    <t>https://www.irs.gov/pub/irs-drop/rp-25-32.pdf</t>
  </si>
  <si>
    <t>IRS releases tax inflation adjustments for tax year 2026, including amendments from the One, Big, Beautiful Bill</t>
  </si>
  <si>
    <t>IRS Revenue Procedure 2025-25</t>
  </si>
  <si>
    <t>https://www.irs.gov/pub/irs-drop/rp-25-25.pdf</t>
  </si>
  <si>
    <t>Applicable Percentage Table for 2026 for Premium Tax Credit</t>
  </si>
  <si>
    <t>IRS Notice 2025-67</t>
  </si>
  <si>
    <t>https://www.irs.gov/pub/irs-drop/n-25-67.pdf</t>
  </si>
  <si>
    <t>Miscellaneous Tax Tables, Tax Deduction and Credit Adjustments for 2026</t>
  </si>
  <si>
    <t>IRS.gov Filing Statuses</t>
  </si>
  <si>
    <t>https://www.irs.gov/newsroom/how-a-taxpayers-filing-status-affects-their-tax-return</t>
  </si>
  <si>
    <t>IRS Tax Filing Statuses</t>
  </si>
  <si>
    <t>IRS.gov Standard Mileage Rates</t>
  </si>
  <si>
    <t>https://www.irs.gov/tax-professionals/standard-mileage-rates</t>
  </si>
  <si>
    <t>Standard Mileage Rates</t>
  </si>
  <si>
    <t>SSA.Gov Benefit Amounts</t>
  </si>
  <si>
    <t>https://www.ssa.gov/OACT/COLA/examplemax.html</t>
  </si>
  <si>
    <t>Social Security Maximum Benefits Amount History</t>
  </si>
  <si>
    <t>SSA.Gov Contribution &amp; Benefit Base</t>
  </si>
  <si>
    <t>https://www.ssa.gov/OACT/COLA/cbb.html</t>
  </si>
  <si>
    <t>Social Security Contribution and Benefit Base History</t>
  </si>
  <si>
    <t>SSA.Gov Cost-of-Living Adjustments</t>
  </si>
  <si>
    <t>https://www.ssa.gov/oact/cola/colaseries.html</t>
  </si>
  <si>
    <t>Social Security Cost-of-Living Adjustments History</t>
  </si>
  <si>
    <t xml:space="preserve">SSA.Gov Exempt Amounts </t>
  </si>
  <si>
    <t>https://www.ssa.gov/OACT/COLA/rtea.html</t>
  </si>
  <si>
    <t>Social Security Exempt Amounts under Earnings History</t>
  </si>
  <si>
    <t>SSA.Gov Quarter of Coverage</t>
  </si>
  <si>
    <t>https://www.ssa.gov/oact/cola/QC.html</t>
  </si>
  <si>
    <t>Social Security Quarter of Coverage History</t>
  </si>
  <si>
    <t>2026 Taxable Income</t>
  </si>
  <si>
    <t>2025 Taxable Income</t>
  </si>
  <si>
    <t>Estimated 2030</t>
  </si>
  <si>
    <t>2024 Taxable Income</t>
  </si>
  <si>
    <t>Over</t>
  </si>
  <si>
    <t>But not over</t>
  </si>
  <si>
    <t>Tax+</t>
  </si>
  <si>
    <t xml:space="preserve">% on excess </t>
  </si>
  <si>
    <t>Of the amount over</t>
  </si>
  <si>
    <t>Not over</t>
  </si>
  <si>
    <t>Single</t>
  </si>
  <si>
    <t xml:space="preserve">Married Filing Jointly </t>
  </si>
  <si>
    <t>Trusts and Estates</t>
  </si>
  <si>
    <t>Tax on LT Capital Gains and Qualified Dividends</t>
  </si>
  <si>
    <t>Foreign Earned Income Exclusion</t>
  </si>
  <si>
    <t>Car Loan Interest Deduction; phaseout $200 for every $1,000 over limit</t>
  </si>
  <si>
    <t xml:space="preserve">Exclusion limit </t>
  </si>
  <si>
    <t>Deduction Limitation</t>
  </si>
  <si>
    <t>Adjustments to Income</t>
  </si>
  <si>
    <t>Phaseout Start (Single,HOH,MFS)</t>
  </si>
  <si>
    <t xml:space="preserve">Eligible Educator Expenses Limit  </t>
  </si>
  <si>
    <t xml:space="preserve">Phaseout Start (MFJ) </t>
  </si>
  <si>
    <t>Health Savings Account Deduction</t>
  </si>
  <si>
    <t>see Health</t>
  </si>
  <si>
    <t>Phaseout End (Single,HOH,MFS)</t>
  </si>
  <si>
    <t>SEP, SIMPLE, and qualified plans</t>
  </si>
  <si>
    <t>see Retirement</t>
  </si>
  <si>
    <t xml:space="preserve">Phaseout End (MFJ) </t>
  </si>
  <si>
    <t>IRA Deduction</t>
  </si>
  <si>
    <t>Other Taxes</t>
  </si>
  <si>
    <t>Archer MSA Deduction</t>
  </si>
  <si>
    <t>Self-Employment Tax</t>
  </si>
  <si>
    <t>See FICA</t>
  </si>
  <si>
    <t>Student Loan Interest (based on MAGI, MFS not eligible)</t>
  </si>
  <si>
    <t>Additional Medicare Tax</t>
  </si>
  <si>
    <t>Student Loan Interest Deduction</t>
  </si>
  <si>
    <t>Kiddie Tax</t>
  </si>
  <si>
    <t>Phaseout start (Single, HOH, MFS)</t>
  </si>
  <si>
    <t>Child's standard deduction</t>
  </si>
  <si>
    <t>Phaseout end (Single, HOH, MFS)</t>
  </si>
  <si>
    <t>Unearned income threshold</t>
  </si>
  <si>
    <t xml:space="preserve">Phaseout start (MFJ) </t>
  </si>
  <si>
    <t>3.8% Net Investment Income Tax</t>
  </si>
  <si>
    <t>Phaseout end (MFJ)</t>
  </si>
  <si>
    <t xml:space="preserve">Single, HoH MAGI threshold </t>
  </si>
  <si>
    <t>Standard Deductions</t>
  </si>
  <si>
    <t>MFJ MAGI threshold</t>
  </si>
  <si>
    <t>MFJ &amp; Surviving Spouse</t>
  </si>
  <si>
    <t>MFS MAGI threshold</t>
  </si>
  <si>
    <t xml:space="preserve">Estates and Trusts </t>
  </si>
  <si>
    <t>Single / MFS</t>
  </si>
  <si>
    <t>Additional Credits and Payments</t>
  </si>
  <si>
    <t>Age 65+ / Blind Additional (per person)</t>
  </si>
  <si>
    <t xml:space="preserve">Child Tax Credit </t>
  </si>
  <si>
    <t>See Child</t>
  </si>
  <si>
    <t>Age 65+ / Blind (per person)</t>
  </si>
  <si>
    <t>Child and dependent care expenses</t>
  </si>
  <si>
    <t>Addtional Standard Deduction for Age 65+ (Tax Years 2025-2028)</t>
  </si>
  <si>
    <t>Retirement savers contribution credit</t>
  </si>
  <si>
    <t>See Retirement</t>
  </si>
  <si>
    <t>All filing statuses</t>
  </si>
  <si>
    <t>Residential energy credits</t>
  </si>
  <si>
    <t>See Energy</t>
  </si>
  <si>
    <t>Senior Deduction Phaseout</t>
  </si>
  <si>
    <t>Adoption credit</t>
  </si>
  <si>
    <t>Qualified plug-in motor vehicle credit</t>
  </si>
  <si>
    <t>Full Phase Out</t>
  </si>
  <si>
    <t xml:space="preserve"> Earned Income Tax Credit</t>
  </si>
  <si>
    <t xml:space="preserve">Phaseout start (All other taxpayers) </t>
  </si>
  <si>
    <t>3+ qualifying children</t>
  </si>
  <si>
    <t>Itemized Deductions- note that deductions are capped at 35% tax rate</t>
  </si>
  <si>
    <t>Education Credits</t>
  </si>
  <si>
    <t>State and Local Tax (SALT) Itemized Deduction</t>
  </si>
  <si>
    <t>American Opportunity Credit</t>
  </si>
  <si>
    <t>SALT Cap (MFJ, Single, HOH)</t>
  </si>
  <si>
    <t>100% of expenses limit</t>
  </si>
  <si>
    <t>SALT Cap (MFS)</t>
  </si>
  <si>
    <t>25% of expenses limit</t>
  </si>
  <si>
    <t>SALT Min (MFJ, Single, HOH)</t>
  </si>
  <si>
    <t>SALT Min (MFS)</t>
  </si>
  <si>
    <t>Total Amount</t>
  </si>
  <si>
    <t>Baseline Phaseout (30% of MAGI over threshold)</t>
  </si>
  <si>
    <t>Refundable Portion</t>
  </si>
  <si>
    <t>Phaseout Start (MFJ, Single, HOH)</t>
  </si>
  <si>
    <t>Lifetime Learning Credit</t>
  </si>
  <si>
    <t xml:space="preserve">Phaseout Start (MFS) </t>
  </si>
  <si>
    <t>20% of expenses limit</t>
  </si>
  <si>
    <t>Full phase out</t>
  </si>
  <si>
    <t>Phaseout Ranges for both credits (based on MAGI, MFS not eligible)</t>
  </si>
  <si>
    <t>Phaseout End (MFJ, Single, HOH)</t>
  </si>
  <si>
    <t xml:space="preserve">Phaseout End (MFS) </t>
  </si>
  <si>
    <t>Other Itemized Deductions</t>
  </si>
  <si>
    <t>Mortgage Indebtedness Cap</t>
  </si>
  <si>
    <t>Medical Expense Deduction %</t>
  </si>
  <si>
    <t>Alternative Minimum Tax</t>
  </si>
  <si>
    <t xml:space="preserve">Eligible Educator Expenses  </t>
  </si>
  <si>
    <t>Unlimited</t>
  </si>
  <si>
    <t>Single, Head of Household</t>
  </si>
  <si>
    <t>Medical or Moving Mileage Rate</t>
  </si>
  <si>
    <t>Exemption</t>
  </si>
  <si>
    <t>Charity Mileage Rate</t>
  </si>
  <si>
    <t>Phaseout Range Start</t>
  </si>
  <si>
    <t>Business Mileage Rate</t>
  </si>
  <si>
    <t>Phaseout Range End</t>
  </si>
  <si>
    <t>Gambling Loss Limitation</t>
  </si>
  <si>
    <t>Charitable Contributions</t>
  </si>
  <si>
    <t>See Charity</t>
  </si>
  <si>
    <t>Itemized Deduction Limitation (Reduces itemized deductions over threshold by 2/37)</t>
  </si>
  <si>
    <t>Taxable income over (Single,HOH,MFS)</t>
  </si>
  <si>
    <t>Taxable income over (MFJ)</t>
  </si>
  <si>
    <t>Qualified Business Income</t>
  </si>
  <si>
    <t>Deduction %</t>
  </si>
  <si>
    <t>Single / HoH / MFS (based on taxable income)</t>
  </si>
  <si>
    <t xml:space="preserve">Full Deduction if Taxable Income under </t>
  </si>
  <si>
    <t xml:space="preserve">SSTB Phaseout Start   </t>
  </si>
  <si>
    <t>SSTB Phaseout End  / Wages Limitation Start</t>
  </si>
  <si>
    <t>MFJ  (based on taxable income)</t>
  </si>
  <si>
    <t>Tips Deduction (phaseout $100 per $1,000 in income over limits)</t>
  </si>
  <si>
    <t>Deduction Limitation (All filing statuses)</t>
  </si>
  <si>
    <t>Overtime Deduction (phaseout $100 per $1,000 in income over limits)</t>
  </si>
  <si>
    <t>Deduction Limitation (Single,HOH,MFS)</t>
  </si>
  <si>
    <t>Deduction Limitation (MFJ)</t>
  </si>
  <si>
    <t>Charitable Deduction for Non-Itemizers (Cash donations only)</t>
  </si>
  <si>
    <t>Charitable Contributions Deduction Limitation (as % of AGI)</t>
  </si>
  <si>
    <t>Cash Donation (actual dollar amount)</t>
  </si>
  <si>
    <t>Appreciated ordinary income property (tax basis)</t>
  </si>
  <si>
    <t>Appreciated short term capital gain property (tax basis)</t>
  </si>
  <si>
    <t>Appreciated long-term capital gain property (fair market value)</t>
  </si>
  <si>
    <t xml:space="preserve">Charitable Deduction Floor for Itemizers </t>
  </si>
  <si>
    <t>All filing status (floor can be carried forward to future years)</t>
  </si>
  <si>
    <t>0.5% of AGI</t>
  </si>
  <si>
    <t>QCD Limits for IRAs</t>
  </si>
  <si>
    <t>Individual, Age 70.5+</t>
  </si>
  <si>
    <t>MFJ w/ Separate IRAs</t>
  </si>
  <si>
    <t>Age 73+ (NOTE: Can count towards the year's RMD)</t>
  </si>
  <si>
    <t>Child &amp; Dependent Care Tax Credit 2026 Phaseout Table (IRS Pub 503)</t>
  </si>
  <si>
    <t>Child &amp; Dependent Care Tax Credit 2025 Phaseout Table (IRS Pub 503)</t>
  </si>
  <si>
    <t xml:space="preserve">Child and Dependent Care Tax Credit Amount </t>
  </si>
  <si>
    <t>2026 Adjusted Gross Income</t>
  </si>
  <si>
    <t>2025 Adjusted Gross Income</t>
  </si>
  <si>
    <t>1 child</t>
  </si>
  <si>
    <t>Single, HOH, MFS</t>
  </si>
  <si>
    <t>2 or more children</t>
  </si>
  <si>
    <t>% of Expenses Eligible</t>
  </si>
  <si>
    <t>But Not over</t>
  </si>
  <si>
    <t>Adoption Credit</t>
  </si>
  <si>
    <t>Maximum Credit Amount</t>
  </si>
  <si>
    <t>Phaseout Begins (MAGI)</t>
  </si>
  <si>
    <t>Phaseout Ends (MAGI)</t>
  </si>
  <si>
    <t>Refundable Portion (under 23)</t>
  </si>
  <si>
    <t>Child Tax Credit (under age 18 at end of year)</t>
  </si>
  <si>
    <t>Baseline (up to age 17)</t>
  </si>
  <si>
    <t>Additional Child Tax Credit Refundable Portion</t>
  </si>
  <si>
    <t>ACTC Required Income Threshold</t>
  </si>
  <si>
    <t>CTC Baseline Phaseout ($50 for each $1,000 of MAGI over these amounts)</t>
  </si>
  <si>
    <t>Single / HoH / MFS Phaseout Start</t>
  </si>
  <si>
    <t>MFJ Phaseout Start</t>
  </si>
  <si>
    <t xml:space="preserve">Other Dependent Credit </t>
  </si>
  <si>
    <t>Credit Amount</t>
  </si>
  <si>
    <t>Other dependent Wages Threshold</t>
  </si>
  <si>
    <t>Qualified Distributions (529 Plans)</t>
  </si>
  <si>
    <t>No Limit</t>
  </si>
  <si>
    <t>Limit for K-12 expenses</t>
  </si>
  <si>
    <t>Phased Out (with some limited “grandfathering” of late‑2025 purchases)</t>
  </si>
  <si>
    <t>Clean Vehicle Tax Credit</t>
  </si>
  <si>
    <t>New Vehicle</t>
  </si>
  <si>
    <t>Used Vehicle</t>
  </si>
  <si>
    <t>Eligibility for New Vehicle Credit Threshold (MAGI cliff)</t>
  </si>
  <si>
    <t>Eligibility for Used Vehicle Credit Threshold (MAGI cliff)</t>
  </si>
  <si>
    <t>Ended after September 30, 2025.</t>
  </si>
  <si>
    <t>Residential Clean Energy Credit</t>
  </si>
  <si>
    <t>Credit as % of qualifying expenses</t>
  </si>
  <si>
    <t>Ended after December 31, 2025.</t>
  </si>
  <si>
    <t>Energy-Efficient Home Improvement Credit</t>
  </si>
  <si>
    <t>Tax years applicable</t>
  </si>
  <si>
    <t xml:space="preserve">Eliminated </t>
  </si>
  <si>
    <t>2023-2032</t>
  </si>
  <si>
    <t>Primary residence requirement</t>
  </si>
  <si>
    <t>No</t>
  </si>
  <si>
    <t>Personal residence requirement</t>
  </si>
  <si>
    <t>Yes</t>
  </si>
  <si>
    <t>% of cost allocable toward credit</t>
  </si>
  <si>
    <t>Lifetime cap for both categories</t>
  </si>
  <si>
    <t>None</t>
  </si>
  <si>
    <t>Annual cap for both categories</t>
  </si>
  <si>
    <t>Building Envelope Improvements</t>
  </si>
  <si>
    <t>Eligible? / Item Cap</t>
  </si>
  <si>
    <t>Windows / skylights</t>
  </si>
  <si>
    <t>Yes - $600 annual cap</t>
  </si>
  <si>
    <t>Exterior doors</t>
  </si>
  <si>
    <t>Yes - $250 / door; $500 annual cap</t>
  </si>
  <si>
    <t>Metal / asphalt roofing</t>
  </si>
  <si>
    <t>Insulation</t>
  </si>
  <si>
    <t>Home energy audits</t>
  </si>
  <si>
    <t>Yes-$150 annual cap</t>
  </si>
  <si>
    <t>Qualified Energy Property</t>
  </si>
  <si>
    <t>Per item cap-unless otherwise noted</t>
  </si>
  <si>
    <t xml:space="preserve">Air circulating fans used in furnaces </t>
  </si>
  <si>
    <t>Central air</t>
  </si>
  <si>
    <t>Natural gas, propane or oil furnace, or hot water heater</t>
  </si>
  <si>
    <t>Electric panels &amp; related equipment upgrades</t>
  </si>
  <si>
    <t>Heat pump space heaters and heat pump water heaters</t>
  </si>
  <si>
    <t>Yes - $2,000 annual cap (allowed to exceed overall limitation for this category only)</t>
  </si>
  <si>
    <t>Biomass stoves &amp; boilers</t>
  </si>
  <si>
    <t>Yes - subject to a $2,000 aggregate limitation with the heat pump category</t>
  </si>
  <si>
    <t>Alternative fuel vehicle refueling property credit (section 30C)</t>
  </si>
  <si>
    <t>Terminated credit for property placed in service after 06/30/2026</t>
  </si>
  <si>
    <t>Maximum Taxable Wage Base</t>
  </si>
  <si>
    <t>Tax Rate</t>
  </si>
  <si>
    <t>Maximum Tax</t>
  </si>
  <si>
    <t>Social Security Payroll Tax</t>
  </si>
  <si>
    <t>Employee</t>
  </si>
  <si>
    <t>Employer</t>
  </si>
  <si>
    <t>Self-Employed</t>
  </si>
  <si>
    <t>Medicare Part A Payroll Tax Married Filing Jointly</t>
  </si>
  <si>
    <t>Employee Initial</t>
  </si>
  <si>
    <t xml:space="preserve">Wages Over </t>
  </si>
  <si>
    <t>No maximum</t>
  </si>
  <si>
    <t>Medicare Part A Payroll Tax Married Filing Separately</t>
  </si>
  <si>
    <t xml:space="preserve">Medicare Part A Payroll Tax-All other Filing Statuses </t>
  </si>
  <si>
    <t>Self Employed</t>
  </si>
  <si>
    <t>Employer: All wages subject to 1.45% Medicare tax rate</t>
  </si>
  <si>
    <t>Health Savings Accounts</t>
  </si>
  <si>
    <t>Contribution Limits</t>
  </si>
  <si>
    <t>Self only coverage</t>
  </si>
  <si>
    <t>Family coverage</t>
  </si>
  <si>
    <t>Age 55+ Catch-Up (not indexed for inflation)</t>
  </si>
  <si>
    <t>High Deductible Health Plans</t>
  </si>
  <si>
    <t xml:space="preserve"> Self-only plan annual deductible minimum</t>
  </si>
  <si>
    <t xml:space="preserve">Family plan annual deductible minimum </t>
  </si>
  <si>
    <t>Self-only plan out-of-pocket maximum</t>
  </si>
  <si>
    <t>Family plan out-of-pocket maximum</t>
  </si>
  <si>
    <t>Health Reimbursement Arrangements</t>
  </si>
  <si>
    <t>HRA benefit maximum</t>
  </si>
  <si>
    <t>Archer Medical Savings Account (MSA)</t>
  </si>
  <si>
    <t xml:space="preserve">Individual </t>
  </si>
  <si>
    <t>Annual Deductible</t>
  </si>
  <si>
    <t>$2900-$4400</t>
  </si>
  <si>
    <t>$2850-$4300</t>
  </si>
  <si>
    <t>$2,800-$4,150</t>
  </si>
  <si>
    <t>Max Out-of-Pocket Expenses</t>
  </si>
  <si>
    <t>Annual Maximum Deduction (% of Deductible)</t>
  </si>
  <si>
    <t>Family</t>
  </si>
  <si>
    <t>$5850-$8750</t>
  </si>
  <si>
    <t>$5700-$8550</t>
  </si>
  <si>
    <t>$5,550-$8,350</t>
  </si>
  <si>
    <t>Flexible Spending Accounts</t>
  </si>
  <si>
    <t>FSA Healthcare</t>
  </si>
  <si>
    <t>FSA Carryover</t>
  </si>
  <si>
    <t>FSA Dependent Care (under 13) MFJ, Single, HoH</t>
  </si>
  <si>
    <t>FSA Dependent Care (under 13) MFS</t>
  </si>
  <si>
    <t>Commuter Benefits</t>
  </si>
  <si>
    <t>Commuter Transit (Monthly)</t>
  </si>
  <si>
    <t>Commuter Parking (Monthly)</t>
  </si>
  <si>
    <t>Long-Term Care Premiums</t>
  </si>
  <si>
    <t>Annual Deductible Limit (age at end of tax year)</t>
  </si>
  <si>
    <t>40 or under</t>
  </si>
  <si>
    <t>More than 40 but less than 50</t>
  </si>
  <si>
    <t>More than 50 but less than 60</t>
  </si>
  <si>
    <t>More than 60 but less than 70</t>
  </si>
  <si>
    <t>More than 70</t>
  </si>
  <si>
    <t>Year</t>
  </si>
  <si>
    <t>Taxable Wage Base</t>
  </si>
  <si>
    <t>COLA Increase</t>
  </si>
  <si>
    <t>Earnings for Quarter of Coverage</t>
  </si>
  <si>
    <t>Max Benefit at Age 62</t>
  </si>
  <si>
    <t>Max Benefit at Age 67</t>
  </si>
  <si>
    <t>Max Benefit at Age 70</t>
  </si>
  <si>
    <t>Earnings Test Pre NRA</t>
  </si>
  <si>
    <t>Earnings Test Year of NRA</t>
  </si>
  <si>
    <t>Thresholds for Taxability of Social Security Benefits</t>
  </si>
  <si>
    <t>Not Taxable</t>
  </si>
  <si>
    <t>Less than $25,000</t>
  </si>
  <si>
    <t>Up to 50% Taxable</t>
  </si>
  <si>
    <t>$25,001-$34,000</t>
  </si>
  <si>
    <t>Up to 85% Taxable</t>
  </si>
  <si>
    <t>$34,000+</t>
  </si>
  <si>
    <t>Less than $32,000</t>
  </si>
  <si>
    <t>$32,001-$44,000</t>
  </si>
  <si>
    <t>$44,000+</t>
  </si>
  <si>
    <t>Social Security Full Retirement Ages</t>
  </si>
  <si>
    <t>Year of Birth</t>
  </si>
  <si>
    <t>Full Retirement Age</t>
  </si>
  <si>
    <t>% Reduced at age 62</t>
  </si>
  <si>
    <t>1943-1954</t>
  </si>
  <si>
    <t>66 and 2 months</t>
  </si>
  <si>
    <t>66 and 4 months</t>
  </si>
  <si>
    <t>66 and 6 months</t>
  </si>
  <si>
    <t>66 and 8 months</t>
  </si>
  <si>
    <t>66 and 10 months</t>
  </si>
  <si>
    <t>1960 and later</t>
  </si>
  <si>
    <t xml:space="preserve">Delayed retirement credit: 8.0% up to age 70. </t>
  </si>
  <si>
    <t>2026 Income Related Medicare Adjustment Amount: Modified Adjusted Gross Income from 2024</t>
  </si>
  <si>
    <t>Single / HoH</t>
  </si>
  <si>
    <t>Part B Premium</t>
  </si>
  <si>
    <t>Part B Surcharge</t>
  </si>
  <si>
    <t>Part D Surcharge</t>
  </si>
  <si>
    <t>Up to $109,000</t>
  </si>
  <si>
    <t>Up to $218,000</t>
  </si>
  <si>
    <t>Premium Only</t>
  </si>
  <si>
    <t>$109,001-$137,000</t>
  </si>
  <si>
    <t>$218,001-$274,000</t>
  </si>
  <si>
    <t>N/A</t>
  </si>
  <si>
    <t>Premium + $14.50</t>
  </si>
  <si>
    <t>$137,001-$171,000</t>
  </si>
  <si>
    <t>$274,001-$342,000</t>
  </si>
  <si>
    <t>Premium + $37.70</t>
  </si>
  <si>
    <t>$171,001-$205,000</t>
  </si>
  <si>
    <t>$342,001-$410,000</t>
  </si>
  <si>
    <t>Premium + $60.20</t>
  </si>
  <si>
    <t>$205,001-$499,999</t>
  </si>
  <si>
    <t>$410,001-$749,999</t>
  </si>
  <si>
    <t>$109,001-$391,000</t>
  </si>
  <si>
    <t>Premium + $82.60</t>
  </si>
  <si>
    <t>$500,000+</t>
  </si>
  <si>
    <t>$750,000+</t>
  </si>
  <si>
    <t>$391,000+</t>
  </si>
  <si>
    <t>Premium + $91.00</t>
  </si>
  <si>
    <t>2025 Income Related Medicare Adjustment Amount: Modified Adjusted Gross Income from 2023</t>
  </si>
  <si>
    <t>Up to $106,000</t>
  </si>
  <si>
    <t>Up to $212,000</t>
  </si>
  <si>
    <t>$106,001-$133,000</t>
  </si>
  <si>
    <t>$212,001-$266,000</t>
  </si>
  <si>
    <t>Premium + $13.70</t>
  </si>
  <si>
    <t>$133,001-$167,000</t>
  </si>
  <si>
    <t>$266,001-$334,000</t>
  </si>
  <si>
    <t>Premium + $35.30</t>
  </si>
  <si>
    <t>$167,001-$200,000</t>
  </si>
  <si>
    <t>$334,001-$400,000</t>
  </si>
  <si>
    <t>Premium + $57.00</t>
  </si>
  <si>
    <t>$200,001-$499,999</t>
  </si>
  <si>
    <t>$400,001-$749,999</t>
  </si>
  <si>
    <t>$106,001-$394,000</t>
  </si>
  <si>
    <t>Premium + $78.60</t>
  </si>
  <si>
    <t>$394,000+</t>
  </si>
  <si>
    <t>Premium + $85.80</t>
  </si>
  <si>
    <t>2024 Income Related Medicare Adjustment Amount: Modified Adjusted Gross Income from 2022</t>
  </si>
  <si>
    <t>Up to $103,000</t>
  </si>
  <si>
    <t>Up to $206,000</t>
  </si>
  <si>
    <t>$103,001-$129,000</t>
  </si>
  <si>
    <t>$206,001-$258,000</t>
  </si>
  <si>
    <t>Premium + $12.90</t>
  </si>
  <si>
    <t>$129,001-$161,000</t>
  </si>
  <si>
    <t>$258,001-$322,000</t>
  </si>
  <si>
    <t>Premium + $33.30</t>
  </si>
  <si>
    <t>$161,001-$193,000</t>
  </si>
  <si>
    <t>$322,001-$386,000</t>
  </si>
  <si>
    <t>Premium + $53.80</t>
  </si>
  <si>
    <t>$193,001-$499,999</t>
  </si>
  <si>
    <t>$386,001-$749,999</t>
  </si>
  <si>
    <t>$103,001-$396,999</t>
  </si>
  <si>
    <t>Premium + $74.20</t>
  </si>
  <si>
    <t>$397,000+</t>
  </si>
  <si>
    <t>Premium + $81.00</t>
  </si>
  <si>
    <t>Medicare Costs</t>
  </si>
  <si>
    <t>Medigap Plans</t>
  </si>
  <si>
    <t>A</t>
  </si>
  <si>
    <t>B</t>
  </si>
  <si>
    <t>C</t>
  </si>
  <si>
    <t>D</t>
  </si>
  <si>
    <t>F*</t>
  </si>
  <si>
    <t>G*</t>
  </si>
  <si>
    <t>K</t>
  </si>
  <si>
    <t>L</t>
  </si>
  <si>
    <t>M</t>
  </si>
  <si>
    <t>N***</t>
  </si>
  <si>
    <t>Part A</t>
  </si>
  <si>
    <t xml:space="preserve">Medicare Part A coinsurance and hospital costs (up to an additional 365 days after Medicare benefits are used) </t>
  </si>
  <si>
    <t>Premium Amount (based on quarters of Social Security coverage)</t>
  </si>
  <si>
    <t>Medicare Part B coinsurance or copayment</t>
  </si>
  <si>
    <t>40 quarters or more</t>
  </si>
  <si>
    <t>Blood (first 3 pints)</t>
  </si>
  <si>
    <t>More than 30 but less than 40</t>
  </si>
  <si>
    <t>Part A hospice care coinsurance or copayment</t>
  </si>
  <si>
    <t>Less than 30</t>
  </si>
  <si>
    <t>Skilled nursing facility care coinsurance</t>
  </si>
  <si>
    <t>Part A deductible</t>
  </si>
  <si>
    <t>Per Period Benefit</t>
  </si>
  <si>
    <t>Part B deductible</t>
  </si>
  <si>
    <t>Part A Inpatient hospital deductible</t>
  </si>
  <si>
    <t>Part B excess charges</t>
  </si>
  <si>
    <t>Daily coinsurance for 1st-60th days</t>
  </si>
  <si>
    <t>Foreign travel emergency (up to plan limits)</t>
  </si>
  <si>
    <t>Daily coinsurance for 61st-90th days</t>
  </si>
  <si>
    <t>Out of Pocket Limits**</t>
  </si>
  <si>
    <t>Daily coinsurance for lifetime reserve days</t>
  </si>
  <si>
    <t>Skilled nursing facility coinsurance</t>
  </si>
  <si>
    <t>Part B</t>
  </si>
  <si>
    <t>Premium</t>
  </si>
  <si>
    <t>Deductible</t>
  </si>
  <si>
    <t>Coinsurance</t>
  </si>
  <si>
    <t xml:space="preserve">Medigap Plans F &amp; G high deductible </t>
  </si>
  <si>
    <t xml:space="preserve">Medicare Advantage </t>
  </si>
  <si>
    <t>Out-of-Pocket Maximum (In Network)</t>
  </si>
  <si>
    <t>Out-of-Pocket Maximum (Out of Network)</t>
  </si>
  <si>
    <t>Part D</t>
  </si>
  <si>
    <t>Annual maximum deductible (member pays full amount if plan has deductible)</t>
  </si>
  <si>
    <t xml:space="preserve">Initial coverage range (member pays copays / coinsurance. Range applies to both member and plan spending) </t>
  </si>
  <si>
    <t>$615-$2100</t>
  </si>
  <si>
    <t>$590-$2000</t>
  </si>
  <si>
    <t>$545-$5030</t>
  </si>
  <si>
    <t>Donut hole (member pays 25% of cost of drugs once spending has exceeded initial coverage range. Only member spending in the donut hole counts towards meeting catastrophic cap)</t>
  </si>
  <si>
    <t>Ended in 2025</t>
  </si>
  <si>
    <t>$5030-$8000</t>
  </si>
  <si>
    <t>Catastrophic Coverage (member pays 5% of drug costs once member spending has met catastrophic cap)</t>
  </si>
  <si>
    <t>$2,100+</t>
  </si>
  <si>
    <t>$2,000+</t>
  </si>
  <si>
    <t>$8,000+</t>
  </si>
  <si>
    <t>Amount Taxpayer must pay for premiums as a % of MAGI</t>
  </si>
  <si>
    <t xml:space="preserve">These do not apply to Alaska or Hawaii </t>
  </si>
  <si>
    <t>Percentage of Federal Poverty Level (FPL) 2025 #'s used for 2026 Premium Tax Credit Calculations</t>
  </si>
  <si>
    <t>Household Income as a % of Percent of FPL</t>
  </si>
  <si>
    <t>Initial Premium Percentage</t>
  </si>
  <si>
    <t>Final Premium Percentage</t>
  </si>
  <si>
    <t>Household Size</t>
  </si>
  <si>
    <t>Up to 133%</t>
  </si>
  <si>
    <t>133% to 150%</t>
  </si>
  <si>
    <t>150% to 200%</t>
  </si>
  <si>
    <t>200% to 250%</t>
  </si>
  <si>
    <t xml:space="preserve">250% to 300% </t>
  </si>
  <si>
    <t>300% to 400%</t>
  </si>
  <si>
    <t>400% and higher</t>
  </si>
  <si>
    <t>No subsidy</t>
  </si>
  <si>
    <t>Employer Required Contribution %: 9.96%. FPL Safe Harbor is $129.90 (($15,650/12 months) x 9.96%)</t>
  </si>
  <si>
    <t>9+: Add $5,500 for each extra person</t>
  </si>
  <si>
    <t>Percentage of Federal Poverty Level (FPL) 2024 #'s used for 2025 Premium Tax Credit Calculations</t>
  </si>
  <si>
    <t>8.5%*</t>
  </si>
  <si>
    <t>Employer Required Contribution %: 9.12%. FPL Safe Harbor is $114.56 (($15,060/12 months) x 9.12%)</t>
  </si>
  <si>
    <t>9+: Add $5,380 for each extra person</t>
  </si>
  <si>
    <t>Percentage of Federal Poverty Level (FPL) 2023 #'s used for 2024 Premium Tax Credit Calculations</t>
  </si>
  <si>
    <t>Employer Required Contribution %: 9.12%. FPL Safe Harbor is $110.81 (($14,580/12 months) x 9.12%)</t>
  </si>
  <si>
    <t>9+: Add $5140 for each extra person</t>
  </si>
  <si>
    <t xml:space="preserve">*Inflation Reduction Act (2022) Eliminated PTC Cliff through 2025. OBBA did not extend so PTC Cliff returns in 2026. </t>
  </si>
  <si>
    <t>Historical IRA and 401(k) Contribution Amounts</t>
  </si>
  <si>
    <t>Traditional and Roth IRA</t>
  </si>
  <si>
    <t>Traditional IRA</t>
  </si>
  <si>
    <t xml:space="preserve">Roth IRA </t>
  </si>
  <si>
    <t>IRA 50+ Catch-Up</t>
  </si>
  <si>
    <t>401(k)</t>
  </si>
  <si>
    <t>401(k) 50+ Catch-Up</t>
  </si>
  <si>
    <t>401(k) 60-63 Catch-Up</t>
  </si>
  <si>
    <t>Combined 401(k) plus super catch-up</t>
  </si>
  <si>
    <t>IRA Annual Contribution Limit</t>
  </si>
  <si>
    <t>Contribution Limit</t>
  </si>
  <si>
    <t>50+ Catch-up (not indexed for inflation)</t>
  </si>
  <si>
    <t>Traditional IRA Deductibility phase-out based on MAGI</t>
  </si>
  <si>
    <t>Participants in Employer Plans</t>
  </si>
  <si>
    <t>$129,000-$149,000</t>
  </si>
  <si>
    <t>$126,000-$146,000</t>
  </si>
  <si>
    <t>$123,000-$143,000</t>
  </si>
  <si>
    <t>$0-$10,000</t>
  </si>
  <si>
    <t>Single or HoH</t>
  </si>
  <si>
    <t>$81,000-$91,000</t>
  </si>
  <si>
    <t>$79,000-$89,000</t>
  </si>
  <si>
    <t>$77,000-$87,000</t>
  </si>
  <si>
    <t>Nonparticipant married to participant</t>
  </si>
  <si>
    <t xml:space="preserve">MFJ  </t>
  </si>
  <si>
    <t>$242,000-$252,000</t>
  </si>
  <si>
    <t>$236,000-$246,000</t>
  </si>
  <si>
    <t>$230,000-$240,000</t>
  </si>
  <si>
    <t>Roth IRA phase-out based on MAGI</t>
  </si>
  <si>
    <t>MFS &amp; lived with spouse</t>
  </si>
  <si>
    <t>Single, HoH, MFS and lived apart from spouse</t>
  </si>
  <si>
    <t>$153,000-$168,000</t>
  </si>
  <si>
    <t>$150,000-$165,000</t>
  </si>
  <si>
    <t>$146,000-$161,000</t>
  </si>
  <si>
    <t xml:space="preserve">SEP IRA and SIMPLE IRA </t>
  </si>
  <si>
    <t>SEP and SIMPLE IRA Contribution Limits</t>
  </si>
  <si>
    <t>Maximum annual additions to a SEP IRA</t>
  </si>
  <si>
    <t>Maximum compensation considered for a SEP IRA</t>
  </si>
  <si>
    <t>SIMPLE IRA salary deferral amount</t>
  </si>
  <si>
    <t>SIMPLE IRA 50+ Catch-up</t>
  </si>
  <si>
    <t>SIMPLE IRA 60, 61, 62, 63 Super Catch Up</t>
  </si>
  <si>
    <t>New in 2025 (SECURE ACT 2.0)</t>
  </si>
  <si>
    <t>Qualified Plans</t>
  </si>
  <si>
    <t>Qualified Plan Contribution Limits</t>
  </si>
  <si>
    <t>401(k), 403(b), 457(b) salary deferral</t>
  </si>
  <si>
    <t>50+ Catch-up by 12/31/26 (this must be contributed to the Roth portion of your employer plan if your previous year’s FICA wages from the employer exceeded $150,000)</t>
  </si>
  <si>
    <t>60, 61, 62, 63 Super Catch Up  by 12/31/26</t>
  </si>
  <si>
    <t>Prior year wage threshold for Catch Up (50+ &amp; Super) mandated to Roth</t>
  </si>
  <si>
    <t>403(b) Special Catch Up (15 yrs of service rule)</t>
  </si>
  <si>
    <t>*457(b) refers to governmental plans, not those of tax-exempt organizations</t>
  </si>
  <si>
    <t>Other Key Numbers</t>
  </si>
  <si>
    <t>Maximum defined contribution plan contribution</t>
  </si>
  <si>
    <t>Maximum annual benefit in a defined benefit plan</t>
  </si>
  <si>
    <t>Maximum compensation considered</t>
  </si>
  <si>
    <t>Highly compensated employee</t>
  </si>
  <si>
    <t>Key employee compensation limit</t>
  </si>
  <si>
    <t>SEP minimum compensation limit</t>
  </si>
  <si>
    <t xml:space="preserve">Retirement Saver's Contribution Credit </t>
  </si>
  <si>
    <t>$0-$48,500</t>
  </si>
  <si>
    <t>$0-$47,500</t>
  </si>
  <si>
    <t>$0-$46,000</t>
  </si>
  <si>
    <t>$48,501-$52,500</t>
  </si>
  <si>
    <t>$47,501-$51,000</t>
  </si>
  <si>
    <t>$46,001-$50,000</t>
  </si>
  <si>
    <t>$52,501-$80,500</t>
  </si>
  <si>
    <t>$51,001-$79,000</t>
  </si>
  <si>
    <t>$50,001-$76,500</t>
  </si>
  <si>
    <t>No Credit</t>
  </si>
  <si>
    <t>Over $80,500</t>
  </si>
  <si>
    <t>Over $79,000</t>
  </si>
  <si>
    <t>Over $76,500</t>
  </si>
  <si>
    <t>$0-$36,375</t>
  </si>
  <si>
    <t>$0-$35,625</t>
  </si>
  <si>
    <t>$0-$34,500</t>
  </si>
  <si>
    <t>$36,376-$39,375</t>
  </si>
  <si>
    <t>$35,626-$38,250</t>
  </si>
  <si>
    <t>$34,501-$37,500</t>
  </si>
  <si>
    <t>$39,376-$60,375</t>
  </si>
  <si>
    <t>$38,251-$59,250</t>
  </si>
  <si>
    <t>$37,501-$57,375</t>
  </si>
  <si>
    <t>Over $60,375</t>
  </si>
  <si>
    <t>Over $59,250</t>
  </si>
  <si>
    <t>Over $57,375</t>
  </si>
  <si>
    <t>All other filing statuses</t>
  </si>
  <si>
    <t>$0-$24,250</t>
  </si>
  <si>
    <t>$0-$23,750</t>
  </si>
  <si>
    <t>$0-$23,000</t>
  </si>
  <si>
    <t>$24,251-$26,250</t>
  </si>
  <si>
    <t>$23,751-$25,500</t>
  </si>
  <si>
    <t>$23,001-$25,000</t>
  </si>
  <si>
    <t>$26,251-$40,250</t>
  </si>
  <si>
    <t>$25,501-$39,500</t>
  </si>
  <si>
    <t>$25,001-$38,250</t>
  </si>
  <si>
    <t>Over $40,250</t>
  </si>
  <si>
    <t>Over $39,500</t>
  </si>
  <si>
    <t>Over $38,250</t>
  </si>
  <si>
    <t>Uniform Life Table</t>
  </si>
  <si>
    <t>Single Life Table</t>
  </si>
  <si>
    <t>2022 and later</t>
  </si>
  <si>
    <t>Pre 2022</t>
  </si>
  <si>
    <t>Age</t>
  </si>
  <si>
    <t>Divisor</t>
  </si>
  <si>
    <t>% Account</t>
  </si>
  <si>
    <t>Age of RMD</t>
  </si>
  <si>
    <t>Year of First RMD</t>
  </si>
  <si>
    <t>Turns age 73</t>
  </si>
  <si>
    <t>Turns age 74</t>
  </si>
  <si>
    <t>Current Estate and Gift Tax Table</t>
  </si>
  <si>
    <t>Historical Estate and Gift Tax Exclusion, Exemptions and Rates</t>
  </si>
  <si>
    <t>Flat Amount</t>
  </si>
  <si>
    <t>Plus %</t>
  </si>
  <si>
    <t>Of Excess Over</t>
  </si>
  <si>
    <t>Estate &amp; Gift Unified Credit Amount</t>
  </si>
  <si>
    <t>Gift Tax Annual Exclusion</t>
  </si>
  <si>
    <t xml:space="preserve"> Gift to Non-Citizen Spouse Exemption </t>
  </si>
  <si>
    <t>Estate / Gift Tax Maximum Rate</t>
  </si>
  <si>
    <t>*See Tax Brackets for income tax rates for Estate and Trusts</t>
  </si>
  <si>
    <t>Estate Tax Limits (2026)</t>
  </si>
  <si>
    <t>Couple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</si>
</sst>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_([$$-409]* #,##0_);_([$$-409]* \(#,##0\);_([$$-409]* &quot;-&quot;??_);_(@_)"/>
    <numFmt numFmtId="168" formatCode="_([$$-409]* #,##0.00_);_([$$-409]* \(#,##0.00\);_([$$-409]* &quot;-&quot;??_);_(@_)"/>
    <numFmt numFmtId="169" formatCode="0.000"/>
    <numFmt numFmtId="170" formatCode="_(&quot;$&quot;* #,##0.0_);_(&quot;$&quot;* \(#,##0.0\);_(&quot;$&quot;* &quot;-&quot;?_);_(@_)"/>
  </numFmts>
  <fonts count="24"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b/>
      <sz val="11"/>
      <color rgb="FFFFFFFF"/>
      <name val="Calibri"/>
      <family val="2"/>
    </font>
    <font>
      <sz val="11"/>
      <color rgb="FF000000"/>
      <name val="Calibri"/>
      <family val="2"/>
    </font>
    <font>
      <b/>
      <sz val="9"/>
      <color theme="0"/>
      <name val="Calibri"/>
      <family val="2"/>
      <scheme val="minor"/>
    </font>
    <font>
      <b/>
      <sz val="10"/>
      <color theme="0"/>
      <name val="Calibri"/>
      <family val="2"/>
      <scheme val="minor"/>
    </font>
    <font>
      <b/>
      <sz val="11"/>
      <name val="Calibri"/>
      <family val="2"/>
      <scheme val="minor"/>
    </font>
    <font>
      <sz val="11"/>
      <name val="Calibri"/>
      <family val="2"/>
      <scheme val="minor"/>
    </font>
    <font>
      <sz val="11"/>
      <color rgb="FF000000"/>
      <name val="Calibri"/>
      <family val="2"/>
      <scheme val="minor"/>
    </font>
    <font>
      <b/>
      <u/>
      <sz val="11"/>
      <color theme="1"/>
      <name val="Calibri"/>
      <family val="2"/>
      <scheme val="minor"/>
    </font>
    <font>
      <b/>
      <sz val="11"/>
      <color rgb="FF000000"/>
      <name val="Calibri"/>
      <family val="2"/>
      <scheme val="minor"/>
    </font>
    <font>
      <sz val="11"/>
      <color rgb="FF242424"/>
      <name val="Aptos Narrow"/>
      <family val="2"/>
    </font>
    <font>
      <b/>
      <u/>
      <sz val="11"/>
      <color theme="0"/>
      <name val="Calibri"/>
      <family val="2"/>
      <scheme val="minor"/>
    </font>
    <font>
      <b/>
      <sz val="11"/>
      <color rgb="FFFFFFFF"/>
      <name val="Calibri"/>
      <family val="2"/>
      <scheme val="minor"/>
    </font>
    <font>
      <b/>
      <sz val="11"/>
      <color theme="0"/>
      <name val="Aptos Narrow"/>
      <family val="2"/>
    </font>
    <font>
      <b/>
      <sz val="11"/>
      <color rgb="FF242424"/>
      <name val="Aptos Narrow"/>
      <family val="2"/>
    </font>
    <font>
      <sz val="11"/>
      <color theme="1"/>
      <name val="Aptos Narrow"/>
      <family val="2"/>
    </font>
    <font>
      <b/>
      <sz val="11"/>
      <color rgb="FF000000"/>
      <name val="Calibri"/>
      <family val="2"/>
    </font>
  </fonts>
  <fills count="20">
    <fill>
      <patternFill patternType="none"/>
    </fill>
    <fill>
      <patternFill patternType="gray125"/>
    </fill>
    <fill>
      <patternFill patternType="solid">
        <fgColor theme="4" tint="0.39997558519241921"/>
        <bgColor indexed="64"/>
      </patternFill>
    </fill>
    <fill>
      <patternFill patternType="solid">
        <fgColor rgb="FFE6EEED"/>
        <bgColor indexed="64"/>
      </patternFill>
    </fill>
    <fill>
      <patternFill patternType="solid">
        <fgColor rgb="FF015796"/>
        <bgColor indexed="64"/>
      </patternFill>
    </fill>
    <fill>
      <patternFill patternType="solid">
        <fgColor theme="2"/>
        <bgColor indexed="64"/>
      </patternFill>
    </fill>
    <fill>
      <patternFill patternType="solid">
        <fgColor rgb="FF5988AF"/>
        <bgColor indexed="64"/>
      </patternFill>
    </fill>
    <fill>
      <patternFill patternType="solid">
        <fgColor rgb="FF427A73"/>
        <bgColor indexed="64"/>
      </patternFill>
    </fill>
    <fill>
      <patternFill patternType="solid">
        <fgColor rgb="FF90B0C9"/>
        <bgColor indexed="64"/>
      </patternFill>
    </fill>
    <fill>
      <patternFill patternType="solid">
        <fgColor rgb="FFC8D8E4"/>
        <bgColor indexed="64"/>
      </patternFill>
    </fill>
    <fill>
      <patternFill patternType="solid">
        <fgColor rgb="FF80A6A1"/>
        <bgColor indexed="64"/>
      </patternFill>
    </fill>
    <fill>
      <patternFill patternType="solid">
        <fgColor rgb="FFA6C0BD"/>
        <bgColor indexed="64"/>
      </patternFill>
    </fill>
    <fill>
      <patternFill patternType="solid">
        <fgColor rgb="FFFFC00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4.9989318521683403E-2"/>
        <bgColor indexed="64"/>
      </patternFill>
    </fill>
  </fills>
  <borders count="11">
    <border>
      <left/>
      <right/>
      <top/>
      <bottom/>
      <diagonal/>
    </border>
    <border>
      <left/>
      <right/>
      <top/>
      <bottom style="medium">
        <color rgb="FF015796"/>
      </bottom>
      <diagonal/>
    </border>
    <border>
      <left/>
      <right style="thin">
        <color rgb="FF015796"/>
      </right>
      <top/>
      <bottom style="medium">
        <color rgb="FF015796"/>
      </bottom>
      <diagonal/>
    </border>
    <border>
      <left/>
      <right style="thin">
        <color rgb="FF015796"/>
      </right>
      <top/>
      <bottom/>
      <diagonal/>
    </border>
    <border>
      <left/>
      <right/>
      <top/>
      <bottom style="medium">
        <color theme="0"/>
      </bottom>
      <diagonal/>
    </border>
    <border>
      <left style="medium">
        <color rgb="FF015796"/>
      </left>
      <right style="medium">
        <color rgb="FF015796"/>
      </right>
      <top style="medium">
        <color rgb="FF015796"/>
      </top>
      <bottom style="medium">
        <color rgb="FF015796"/>
      </bottom>
      <diagonal/>
    </border>
    <border>
      <left/>
      <right style="medium">
        <color rgb="FF015796"/>
      </right>
      <top style="medium">
        <color rgb="FF015796"/>
      </top>
      <bottom style="medium">
        <color rgb="FF015796"/>
      </bottom>
      <diagonal/>
    </border>
    <border>
      <left/>
      <right/>
      <top/>
      <bottom style="medium">
        <color theme="4"/>
      </bottom>
      <diagonal/>
    </border>
    <border>
      <left/>
      <right/>
      <top style="thin">
        <color rgb="FF000000"/>
      </top>
      <bottom style="medium">
        <color rgb="FF000000"/>
      </bottom>
      <diagonal/>
    </border>
    <border>
      <left/>
      <right/>
      <top style="medium">
        <color rgb="FF015796"/>
      </top>
      <bottom/>
      <diagonal/>
    </border>
    <border>
      <left/>
      <right/>
      <top/>
      <bottom style="thick">
        <color rgb="FF015796"/>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336">
    <xf numFmtId="0" fontId="0" fillId="0" borderId="0" xfId="0"/>
    <xf numFmtId="164" fontId="0" fillId="0" borderId="0" xfId="1" applyNumberFormat="1" applyFont="1"/>
    <xf numFmtId="9" fontId="0" fillId="0" borderId="0" xfId="2" applyFont="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3" borderId="0" xfId="0" applyFill="1"/>
    <xf numFmtId="0" fontId="0" fillId="3" borderId="0" xfId="0" applyFill="1" applyAlignment="1">
      <alignment horizontal="center"/>
    </xf>
    <xf numFmtId="0" fontId="4" fillId="0" borderId="0" xfId="0" applyFont="1" applyAlignment="1">
      <alignment horizontal="center" vertical="center" wrapText="1"/>
    </xf>
    <xf numFmtId="0" fontId="3" fillId="4" borderId="0" xfId="0" applyFont="1" applyFill="1" applyAlignment="1">
      <alignment horizontal="left" vertical="center"/>
    </xf>
    <xf numFmtId="0" fontId="0" fillId="4" borderId="0" xfId="0" applyFill="1" applyAlignment="1">
      <alignment vertical="center"/>
    </xf>
    <xf numFmtId="0" fontId="0" fillId="0" borderId="0" xfId="0" applyAlignment="1">
      <alignment vertical="center"/>
    </xf>
    <xf numFmtId="0" fontId="3" fillId="4" borderId="0" xfId="0" applyFont="1" applyFill="1" applyAlignment="1">
      <alignment horizontal="center"/>
    </xf>
    <xf numFmtId="9" fontId="3" fillId="7" borderId="0" xfId="2" applyFont="1" applyFill="1" applyBorder="1" applyAlignment="1">
      <alignment horizontal="center" vertical="center" wrapText="1"/>
    </xf>
    <xf numFmtId="164" fontId="0" fillId="3" borderId="0" xfId="1" applyNumberFormat="1" applyFont="1" applyFill="1" applyBorder="1" applyAlignment="1">
      <alignment horizontal="center"/>
    </xf>
    <xf numFmtId="164" fontId="0" fillId="0" borderId="0" xfId="1" applyNumberFormat="1" applyFont="1" applyBorder="1" applyAlignment="1">
      <alignment horizontal="center"/>
    </xf>
    <xf numFmtId="164" fontId="0" fillId="0" borderId="0" xfId="1" applyNumberFormat="1" applyFont="1" applyBorder="1"/>
    <xf numFmtId="0" fontId="3" fillId="4" borderId="0" xfId="0" applyFont="1" applyFill="1"/>
    <xf numFmtId="0" fontId="0" fillId="0" borderId="0" xfId="0" applyAlignment="1">
      <alignment vertical="center" wrapText="1"/>
    </xf>
    <xf numFmtId="0" fontId="0" fillId="3" borderId="0" xfId="0" applyFill="1" applyAlignment="1">
      <alignment vertical="center"/>
    </xf>
    <xf numFmtId="0" fontId="0" fillId="8" borderId="0" xfId="0" applyFill="1" applyAlignment="1">
      <alignment horizontal="center" vertical="center" wrapText="1"/>
    </xf>
    <xf numFmtId="9" fontId="3" fillId="7" borderId="0" xfId="2" applyFont="1" applyFill="1" applyBorder="1" applyAlignment="1">
      <alignment horizontal="center" vertical="center"/>
    </xf>
    <xf numFmtId="0" fontId="0" fillId="8" borderId="0" xfId="0" applyFill="1" applyAlignment="1">
      <alignment horizontal="center" vertical="center"/>
    </xf>
    <xf numFmtId="165" fontId="0" fillId="3" borderId="0" xfId="2" applyNumberFormat="1" applyFont="1" applyFill="1" applyBorder="1" applyAlignment="1">
      <alignment horizontal="center" vertical="center"/>
    </xf>
    <xf numFmtId="0" fontId="0" fillId="3" borderId="0" xfId="0" applyFill="1" applyAlignment="1">
      <alignment horizontal="center" vertical="center" wrapText="1"/>
    </xf>
    <xf numFmtId="164" fontId="0" fillId="3" borderId="0" xfId="1" applyNumberFormat="1" applyFont="1" applyFill="1" applyBorder="1" applyAlignment="1">
      <alignment horizontal="center" vertical="center"/>
    </xf>
    <xf numFmtId="164" fontId="0" fillId="3" borderId="0" xfId="0" applyNumberFormat="1" applyFill="1" applyAlignment="1">
      <alignment horizontal="center" vertical="center"/>
    </xf>
    <xf numFmtId="165" fontId="0" fillId="0" borderId="0" xfId="2" applyNumberFormat="1" applyFont="1" applyFill="1" applyBorder="1" applyAlignment="1">
      <alignment horizontal="center" vertical="center"/>
    </xf>
    <xf numFmtId="164" fontId="0" fillId="0" borderId="0" xfId="1"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0" xfId="1" applyNumberFormat="1" applyFont="1" applyBorder="1" applyAlignment="1">
      <alignment horizontal="center" vertical="center"/>
    </xf>
    <xf numFmtId="0" fontId="0" fillId="9" borderId="0" xfId="0" applyFill="1" applyAlignment="1">
      <alignment horizontal="center" vertical="center"/>
    </xf>
    <xf numFmtId="44" fontId="0" fillId="3" borderId="0" xfId="1" applyFont="1" applyFill="1" applyBorder="1" applyAlignment="1">
      <alignment horizontal="center" vertical="center"/>
    </xf>
    <xf numFmtId="44" fontId="0" fillId="0" borderId="0" xfId="1" applyFont="1" applyFill="1" applyBorder="1" applyAlignment="1">
      <alignment horizontal="center" vertical="center"/>
    </xf>
    <xf numFmtId="44" fontId="0" fillId="0" borderId="0" xfId="1" applyFont="1" applyBorder="1" applyAlignment="1">
      <alignment horizontal="center" vertical="center"/>
    </xf>
    <xf numFmtId="9" fontId="0" fillId="3" borderId="0" xfId="2" applyFont="1" applyFill="1" applyBorder="1" applyAlignment="1">
      <alignment horizontal="center" vertical="center"/>
    </xf>
    <xf numFmtId="9" fontId="0" fillId="0" borderId="0" xfId="2" applyFont="1" applyBorder="1" applyAlignment="1">
      <alignment horizontal="center" vertical="center"/>
    </xf>
    <xf numFmtId="164" fontId="3" fillId="7" borderId="0" xfId="1" applyNumberFormat="1" applyFont="1" applyFill="1" applyBorder="1" applyAlignment="1">
      <alignment horizontal="center" vertical="center" wrapText="1"/>
    </xf>
    <xf numFmtId="0" fontId="0" fillId="3" borderId="0" xfId="0" applyFill="1" applyAlignment="1">
      <alignment horizontal="center" vertical="center"/>
    </xf>
    <xf numFmtId="0" fontId="0" fillId="0" borderId="0" xfId="0" applyAlignment="1">
      <alignment horizontal="center" vertical="center"/>
    </xf>
    <xf numFmtId="164" fontId="0" fillId="5" borderId="0" xfId="1" applyNumberFormat="1" applyFont="1" applyFill="1" applyBorder="1" applyAlignment="1">
      <alignment horizontal="center" vertical="center"/>
    </xf>
    <xf numFmtId="0" fontId="0" fillId="0" borderId="1" xfId="0" applyBorder="1" applyAlignment="1">
      <alignment horizontal="center" vertical="center"/>
    </xf>
    <xf numFmtId="164" fontId="0" fillId="0" borderId="1" xfId="1" applyNumberFormat="1" applyFont="1" applyFill="1" applyBorder="1" applyAlignment="1">
      <alignment horizontal="center" vertical="center"/>
    </xf>
    <xf numFmtId="164" fontId="0" fillId="5" borderId="1" xfId="1" applyNumberFormat="1" applyFont="1" applyFill="1" applyBorder="1" applyAlignment="1">
      <alignment horizontal="center" vertical="center"/>
    </xf>
    <xf numFmtId="8" fontId="0" fillId="3" borderId="0" xfId="0" applyNumberFormat="1" applyFill="1" applyAlignment="1">
      <alignment horizontal="center" vertical="center"/>
    </xf>
    <xf numFmtId="8" fontId="0" fillId="0" borderId="0" xfId="0" applyNumberFormat="1" applyAlignment="1">
      <alignment horizontal="center" vertical="center"/>
    </xf>
    <xf numFmtId="6" fontId="0" fillId="0" borderId="1" xfId="0" applyNumberFormat="1" applyBorder="1" applyAlignment="1">
      <alignment horizontal="center" vertical="center"/>
    </xf>
    <xf numFmtId="8" fontId="0" fillId="0" borderId="1" xfId="0" applyNumberFormat="1" applyBorder="1" applyAlignment="1">
      <alignment horizontal="center" vertical="center"/>
    </xf>
    <xf numFmtId="164" fontId="0" fillId="3" borderId="0" xfId="1" applyNumberFormat="1" applyFont="1" applyFill="1" applyBorder="1" applyAlignment="1">
      <alignment vertical="center"/>
    </xf>
    <xf numFmtId="164" fontId="0" fillId="0" borderId="0" xfId="1" applyNumberFormat="1" applyFont="1" applyBorder="1" applyAlignment="1">
      <alignment vertical="center"/>
    </xf>
    <xf numFmtId="9" fontId="0" fillId="3" borderId="0" xfId="2" applyFont="1" applyFill="1" applyBorder="1" applyAlignment="1">
      <alignment vertical="center"/>
    </xf>
    <xf numFmtId="164" fontId="0" fillId="0" borderId="0" xfId="1" applyNumberFormat="1" applyFont="1" applyFill="1" applyBorder="1" applyAlignment="1">
      <alignment vertical="center"/>
    </xf>
    <xf numFmtId="0" fontId="0" fillId="3" borderId="1" xfId="0" applyFill="1" applyBorder="1" applyAlignment="1">
      <alignment vertical="center"/>
    </xf>
    <xf numFmtId="164" fontId="0" fillId="3" borderId="1" xfId="1" applyNumberFormat="1" applyFont="1" applyFill="1" applyBorder="1" applyAlignment="1">
      <alignment vertical="center"/>
    </xf>
    <xf numFmtId="164" fontId="0" fillId="0" borderId="0" xfId="1" applyNumberFormat="1" applyFont="1" applyAlignment="1">
      <alignment vertical="center"/>
    </xf>
    <xf numFmtId="10" fontId="0" fillId="0" borderId="0" xfId="2" applyNumberFormat="1" applyFont="1" applyAlignment="1">
      <alignment vertical="center"/>
    </xf>
    <xf numFmtId="10" fontId="0" fillId="0" borderId="0" xfId="0" applyNumberFormat="1" applyAlignment="1">
      <alignment vertical="center"/>
    </xf>
    <xf numFmtId="0" fontId="3" fillId="4" borderId="0" xfId="0" applyFont="1" applyFill="1" applyAlignment="1">
      <alignment vertical="center"/>
    </xf>
    <xf numFmtId="9" fontId="0" fillId="3" borderId="0" xfId="0" applyNumberFormat="1" applyFill="1" applyAlignment="1">
      <alignment horizontal="center" vertical="center"/>
    </xf>
    <xf numFmtId="0" fontId="4" fillId="8" borderId="0" xfId="0" applyFont="1" applyFill="1" applyAlignment="1">
      <alignment horizontal="center" vertical="center" wrapText="1"/>
    </xf>
    <xf numFmtId="164" fontId="4" fillId="8" borderId="0" xfId="1" applyNumberFormat="1" applyFont="1" applyFill="1" applyBorder="1" applyAlignment="1">
      <alignment horizontal="center" vertical="center" wrapText="1"/>
    </xf>
    <xf numFmtId="0" fontId="4" fillId="9" borderId="0" xfId="0" applyFont="1" applyFill="1" applyAlignment="1">
      <alignment vertical="center"/>
    </xf>
    <xf numFmtId="164" fontId="4" fillId="9" borderId="0" xfId="1" applyNumberFormat="1" applyFont="1" applyFill="1" applyBorder="1" applyAlignment="1">
      <alignment vertical="center"/>
    </xf>
    <xf numFmtId="164" fontId="0" fillId="3" borderId="0" xfId="0" applyNumberFormat="1" applyFill="1" applyAlignment="1">
      <alignment vertical="center"/>
    </xf>
    <xf numFmtId="164" fontId="0" fillId="0" borderId="0" xfId="0" applyNumberFormat="1" applyAlignment="1">
      <alignment vertical="center"/>
    </xf>
    <xf numFmtId="164" fontId="4" fillId="9" borderId="0" xfId="0" applyNumberFormat="1" applyFont="1" applyFill="1" applyAlignment="1">
      <alignment vertical="center"/>
    </xf>
    <xf numFmtId="44" fontId="0" fillId="3" borderId="0" xfId="1" applyFont="1" applyFill="1" applyBorder="1" applyAlignment="1">
      <alignment vertical="center"/>
    </xf>
    <xf numFmtId="44" fontId="0" fillId="0" borderId="0" xfId="1" applyFont="1" applyBorder="1" applyAlignment="1">
      <alignment vertical="center"/>
    </xf>
    <xf numFmtId="164" fontId="4" fillId="9" borderId="1" xfId="0" applyNumberFormat="1" applyFont="1" applyFill="1" applyBorder="1" applyAlignment="1">
      <alignment vertical="center"/>
    </xf>
    <xf numFmtId="164" fontId="4" fillId="9" borderId="1" xfId="1" applyNumberFormat="1" applyFont="1" applyFill="1" applyBorder="1" applyAlignment="1">
      <alignment vertical="center"/>
    </xf>
    <xf numFmtId="9" fontId="4" fillId="0" borderId="0" xfId="2" applyFont="1" applyFill="1" applyBorder="1" applyAlignment="1">
      <alignment vertical="center"/>
    </xf>
    <xf numFmtId="164" fontId="4" fillId="0" borderId="0" xfId="1" applyNumberFormat="1" applyFont="1" applyFill="1" applyBorder="1" applyAlignment="1">
      <alignment vertical="center"/>
    </xf>
    <xf numFmtId="0" fontId="7" fillId="3" borderId="0" xfId="0" applyFont="1" applyFill="1" applyAlignment="1">
      <alignment vertical="center"/>
    </xf>
    <xf numFmtId="0" fontId="7" fillId="0" borderId="0" xfId="0" applyFont="1" applyAlignment="1">
      <alignment vertical="center"/>
    </xf>
    <xf numFmtId="9" fontId="0" fillId="3" borderId="0" xfId="0" applyNumberFormat="1" applyFill="1" applyAlignment="1">
      <alignment vertical="center"/>
    </xf>
    <xf numFmtId="9" fontId="0" fillId="0" borderId="0" xfId="0" applyNumberFormat="1" applyAlignment="1">
      <alignment vertical="center"/>
    </xf>
    <xf numFmtId="0" fontId="0" fillId="0" borderId="1" xfId="0" applyBorder="1" applyAlignment="1">
      <alignment vertical="center"/>
    </xf>
    <xf numFmtId="164" fontId="0" fillId="0" borderId="1" xfId="1" applyNumberFormat="1"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9" fontId="0" fillId="0" borderId="0" xfId="2" applyFont="1" applyFill="1" applyBorder="1" applyAlignment="1">
      <alignment horizontal="center" vertical="center"/>
    </xf>
    <xf numFmtId="164" fontId="0" fillId="3" borderId="1" xfId="1" applyNumberFormat="1" applyFont="1" applyFill="1" applyBorder="1" applyAlignment="1">
      <alignment horizontal="center" vertical="center"/>
    </xf>
    <xf numFmtId="44" fontId="0" fillId="3" borderId="1" xfId="1" applyFont="1" applyFill="1" applyBorder="1" applyAlignment="1">
      <alignment horizontal="center" vertical="center"/>
    </xf>
    <xf numFmtId="9" fontId="0" fillId="3" borderId="1" xfId="2" applyFont="1" applyFill="1" applyBorder="1" applyAlignment="1">
      <alignment horizontal="center" vertical="center"/>
    </xf>
    <xf numFmtId="164" fontId="4" fillId="0" borderId="0" xfId="1" applyNumberFormat="1" applyFont="1" applyFill="1" applyBorder="1" applyAlignment="1">
      <alignment horizontal="center" vertical="center"/>
    </xf>
    <xf numFmtId="44" fontId="0" fillId="0" borderId="1" xfId="1" applyFont="1" applyFill="1" applyBorder="1" applyAlignment="1">
      <alignment horizontal="center" vertical="center"/>
    </xf>
    <xf numFmtId="9" fontId="0" fillId="0" borderId="1" xfId="2" applyFont="1" applyFill="1" applyBorder="1" applyAlignment="1">
      <alignment horizontal="center" vertical="center"/>
    </xf>
    <xf numFmtId="164" fontId="3" fillId="0" borderId="0" xfId="1" applyNumberFormat="1" applyFont="1" applyFill="1" applyBorder="1" applyAlignment="1">
      <alignment horizontal="center" vertical="center"/>
    </xf>
    <xf numFmtId="44" fontId="0" fillId="0" borderId="0" xfId="1" applyFont="1" applyAlignment="1">
      <alignment vertical="center" wrapText="1"/>
    </xf>
    <xf numFmtId="44" fontId="0" fillId="0" borderId="0" xfId="1" applyFont="1" applyAlignment="1">
      <alignment vertical="center"/>
    </xf>
    <xf numFmtId="165" fontId="0" fillId="0" borderId="0" xfId="2" applyNumberFormat="1" applyFont="1" applyAlignment="1">
      <alignment vertical="center"/>
    </xf>
    <xf numFmtId="44" fontId="0" fillId="5" borderId="0" xfId="1" applyFont="1" applyFill="1" applyBorder="1" applyAlignment="1">
      <alignment horizontal="center" vertical="center"/>
    </xf>
    <xf numFmtId="44" fontId="0" fillId="0" borderId="0" xfId="1" applyFont="1" applyAlignment="1">
      <alignment horizontal="center" vertical="center"/>
    </xf>
    <xf numFmtId="0" fontId="0" fillId="0" borderId="0" xfId="0" applyAlignment="1">
      <alignment horizontal="right" vertical="center"/>
    </xf>
    <xf numFmtId="6" fontId="0" fillId="0" borderId="0" xfId="0" applyNumberFormat="1" applyAlignment="1">
      <alignment vertical="center"/>
    </xf>
    <xf numFmtId="164" fontId="0" fillId="0" borderId="0" xfId="1" applyNumberFormat="1" applyFont="1" applyAlignment="1">
      <alignment horizontal="center" vertical="center"/>
    </xf>
    <xf numFmtId="166" fontId="0" fillId="3" borderId="0" xfId="0" applyNumberFormat="1" applyFill="1" applyAlignment="1">
      <alignment horizontal="center" vertical="center"/>
    </xf>
    <xf numFmtId="10" fontId="0" fillId="3" borderId="0" xfId="2" applyNumberFormat="1" applyFont="1" applyFill="1" applyBorder="1" applyAlignment="1">
      <alignment horizontal="center" vertical="center"/>
    </xf>
    <xf numFmtId="166" fontId="0" fillId="0" borderId="0" xfId="0" applyNumberFormat="1" applyAlignment="1">
      <alignment horizontal="center" vertical="center"/>
    </xf>
    <xf numFmtId="10" fontId="0" fillId="0" borderId="0" xfId="2" applyNumberFormat="1" applyFont="1" applyFill="1" applyBorder="1" applyAlignment="1">
      <alignment horizontal="center" vertical="center"/>
    </xf>
    <xf numFmtId="166" fontId="0" fillId="3" borderId="1" xfId="0" applyNumberFormat="1" applyFill="1" applyBorder="1" applyAlignment="1">
      <alignment horizontal="center" vertical="center"/>
    </xf>
    <xf numFmtId="10" fontId="0" fillId="3" borderId="1" xfId="2" applyNumberFormat="1" applyFont="1" applyFill="1" applyBorder="1" applyAlignment="1">
      <alignment horizontal="center" vertical="center"/>
    </xf>
    <xf numFmtId="10" fontId="0" fillId="0" borderId="0" xfId="2" applyNumberFormat="1" applyFont="1" applyBorder="1" applyAlignment="1">
      <alignment horizontal="center" vertical="center"/>
    </xf>
    <xf numFmtId="10" fontId="0" fillId="3" borderId="3" xfId="2" applyNumberFormat="1" applyFont="1" applyFill="1" applyBorder="1" applyAlignment="1">
      <alignment horizontal="center" vertical="center"/>
    </xf>
    <xf numFmtId="10" fontId="0" fillId="0" borderId="3" xfId="2" applyNumberFormat="1" applyFont="1" applyFill="1" applyBorder="1" applyAlignment="1">
      <alignment horizontal="center" vertical="center"/>
    </xf>
    <xf numFmtId="10" fontId="0" fillId="3" borderId="2" xfId="2" applyNumberFormat="1" applyFont="1" applyFill="1" applyBorder="1" applyAlignment="1">
      <alignment horizontal="center" vertical="center"/>
    </xf>
    <xf numFmtId="6" fontId="0" fillId="3" borderId="0" xfId="0" applyNumberFormat="1" applyFill="1" applyAlignment="1">
      <alignment horizontal="center" vertical="center"/>
    </xf>
    <xf numFmtId="165" fontId="3" fillId="4" borderId="0" xfId="2" applyNumberFormat="1" applyFont="1" applyFill="1" applyBorder="1" applyAlignment="1">
      <alignment horizontal="center" vertical="center" wrapText="1"/>
    </xf>
    <xf numFmtId="44" fontId="3" fillId="4" borderId="0" xfId="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44" fontId="0" fillId="5" borderId="1" xfId="1" applyFont="1" applyFill="1" applyBorder="1" applyAlignment="1">
      <alignment horizontal="center" vertical="center"/>
    </xf>
    <xf numFmtId="0" fontId="5" fillId="0" borderId="0" xfId="0" applyFont="1" applyAlignment="1">
      <alignment horizontal="center" vertical="center" wrapText="1"/>
    </xf>
    <xf numFmtId="6" fontId="0" fillId="0" borderId="0" xfId="0" applyNumberFormat="1" applyAlignment="1">
      <alignment horizontal="center" vertical="center"/>
    </xf>
    <xf numFmtId="10" fontId="0" fillId="3" borderId="0" xfId="2" applyNumberFormat="1" applyFont="1" applyFill="1" applyBorder="1" applyAlignment="1">
      <alignment vertical="center"/>
    </xf>
    <xf numFmtId="10" fontId="0" fillId="0" borderId="0" xfId="2" applyNumberFormat="1" applyFont="1" applyBorder="1" applyAlignment="1">
      <alignment vertical="center"/>
    </xf>
    <xf numFmtId="166" fontId="0" fillId="5" borderId="0" xfId="0" applyNumberFormat="1" applyFill="1" applyAlignment="1">
      <alignment horizontal="center" vertical="center"/>
    </xf>
    <xf numFmtId="10" fontId="0" fillId="5" borderId="0" xfId="2" applyNumberFormat="1" applyFont="1" applyFill="1" applyBorder="1" applyAlignment="1">
      <alignment horizontal="center" vertical="center"/>
    </xf>
    <xf numFmtId="164" fontId="0" fillId="3" borderId="0" xfId="1" applyNumberFormat="1" applyFont="1" applyFill="1" applyBorder="1" applyAlignment="1">
      <alignment horizontal="left" vertical="center"/>
    </xf>
    <xf numFmtId="164" fontId="0" fillId="0" borderId="0"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0" borderId="1" xfId="0" applyNumberFormat="1" applyBorder="1" applyAlignment="1">
      <alignment horizontal="center" vertical="center"/>
    </xf>
    <xf numFmtId="0" fontId="3" fillId="4" borderId="0" xfId="0" applyFont="1" applyFill="1" applyAlignment="1">
      <alignment horizontal="center" vertical="center"/>
    </xf>
    <xf numFmtId="0" fontId="3" fillId="6" borderId="0" xfId="0" applyFont="1" applyFill="1" applyAlignment="1">
      <alignment horizontal="center" vertical="center"/>
    </xf>
    <xf numFmtId="0" fontId="3" fillId="7" borderId="0" xfId="0" applyFont="1" applyFill="1" applyAlignment="1">
      <alignment horizontal="center" vertical="center"/>
    </xf>
    <xf numFmtId="0" fontId="3" fillId="4" borderId="0" xfId="0" applyFont="1" applyFill="1" applyAlignment="1">
      <alignment horizontal="center" vertical="center" wrapText="1"/>
    </xf>
    <xf numFmtId="0" fontId="0" fillId="3" borderId="1" xfId="0" applyFill="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lignment horizontal="center" vertical="center" wrapText="1"/>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0" fontId="0" fillId="3" borderId="0" xfId="0" applyFill="1" applyAlignment="1">
      <alignment vertical="center" wrapText="1"/>
    </xf>
    <xf numFmtId="0" fontId="0" fillId="3" borderId="1" xfId="0" applyFill="1" applyBorder="1" applyAlignment="1">
      <alignment vertical="center" wrapText="1"/>
    </xf>
    <xf numFmtId="44" fontId="0" fillId="3" borderId="1" xfId="1" applyFont="1" applyFill="1" applyBorder="1" applyAlignment="1">
      <alignment vertical="center"/>
    </xf>
    <xf numFmtId="44" fontId="0" fillId="0" borderId="0" xfId="1" applyFont="1" applyFill="1" applyBorder="1" applyAlignment="1">
      <alignment vertical="center"/>
    </xf>
    <xf numFmtId="0" fontId="0" fillId="0" borderId="1" xfId="0" applyBorder="1" applyAlignment="1">
      <alignment vertical="center" wrapText="1"/>
    </xf>
    <xf numFmtId="44" fontId="0" fillId="0" borderId="1" xfId="1" applyFont="1" applyBorder="1" applyAlignment="1">
      <alignment vertical="center"/>
    </xf>
    <xf numFmtId="8" fontId="0" fillId="3" borderId="0" xfId="0" applyNumberFormat="1" applyFill="1" applyAlignment="1">
      <alignment vertical="center"/>
    </xf>
    <xf numFmtId="8" fontId="0" fillId="0" borderId="1" xfId="0" applyNumberFormat="1" applyBorder="1" applyAlignment="1">
      <alignment vertical="center"/>
    </xf>
    <xf numFmtId="8" fontId="0" fillId="3" borderId="0" xfId="0" applyNumberFormat="1" applyFill="1" applyAlignment="1">
      <alignment horizontal="center" vertical="center" wrapText="1"/>
    </xf>
    <xf numFmtId="8" fontId="0" fillId="0" borderId="0" xfId="0" applyNumberFormat="1" applyAlignment="1">
      <alignment horizontal="center" vertical="center" wrapText="1"/>
    </xf>
    <xf numFmtId="8" fontId="0" fillId="0" borderId="0" xfId="0" applyNumberFormat="1" applyAlignment="1">
      <alignment vertical="center"/>
    </xf>
    <xf numFmtId="0" fontId="3" fillId="10" borderId="0" xfId="0" applyFont="1" applyFill="1" applyAlignment="1">
      <alignment vertical="center" wrapText="1"/>
    </xf>
    <xf numFmtId="0" fontId="3" fillId="11" borderId="0" xfId="0" applyFont="1" applyFill="1" applyAlignment="1">
      <alignment vertical="center" wrapText="1"/>
    </xf>
    <xf numFmtId="9" fontId="0" fillId="0" borderId="0" xfId="0" applyNumberFormat="1" applyAlignment="1">
      <alignment horizontal="center" vertical="center"/>
    </xf>
    <xf numFmtId="0" fontId="3" fillId="10" borderId="1" xfId="0" applyFont="1" applyFill="1" applyBorder="1" applyAlignment="1">
      <alignment vertical="center" wrapText="1"/>
    </xf>
    <xf numFmtId="9" fontId="0" fillId="3" borderId="1" xfId="0" applyNumberFormat="1" applyFill="1" applyBorder="1" applyAlignment="1">
      <alignment horizontal="center" vertical="center"/>
    </xf>
    <xf numFmtId="164" fontId="0" fillId="9" borderId="5" xfId="1" applyNumberFormat="1" applyFont="1" applyFill="1" applyBorder="1" applyAlignment="1">
      <alignment vertical="center"/>
    </xf>
    <xf numFmtId="164" fontId="0" fillId="9" borderId="6" xfId="1" applyNumberFormat="1" applyFont="1" applyFill="1" applyBorder="1" applyAlignment="1">
      <alignment vertical="center"/>
    </xf>
    <xf numFmtId="0" fontId="9" fillId="3" borderId="0" xfId="0" applyFont="1" applyFill="1" applyAlignment="1">
      <alignment horizontal="left" vertical="center" wrapText="1" readingOrder="1"/>
    </xf>
    <xf numFmtId="0" fontId="9" fillId="0" borderId="0" xfId="0" applyFont="1" applyAlignment="1">
      <alignment horizontal="left" vertical="center" wrapText="1" readingOrder="1"/>
    </xf>
    <xf numFmtId="0" fontId="8" fillId="7" borderId="0" xfId="0" applyFont="1" applyFill="1" applyAlignment="1">
      <alignment horizontal="center" vertical="center" wrapText="1" readingOrder="1"/>
    </xf>
    <xf numFmtId="0" fontId="9" fillId="3" borderId="1" xfId="0" applyFont="1" applyFill="1" applyBorder="1" applyAlignment="1">
      <alignment horizontal="left" vertical="center" wrapText="1" readingOrder="1"/>
    </xf>
    <xf numFmtId="0" fontId="11" fillId="7" borderId="0" xfId="0" applyFont="1" applyFill="1" applyAlignment="1">
      <alignment horizontal="center" vertical="center" wrapText="1"/>
    </xf>
    <xf numFmtId="43" fontId="0" fillId="0" borderId="7" xfId="4" applyFont="1" applyBorder="1" applyAlignment="1">
      <alignment vertical="center"/>
    </xf>
    <xf numFmtId="164" fontId="0" fillId="0" borderId="7" xfId="1" applyNumberFormat="1" applyFont="1" applyBorder="1" applyAlignment="1">
      <alignment vertical="center"/>
    </xf>
    <xf numFmtId="0" fontId="6" fillId="0" borderId="0" xfId="3"/>
    <xf numFmtId="0" fontId="12" fillId="0" borderId="0" xfId="0" applyFont="1" applyAlignment="1">
      <alignment horizontal="right" vertical="center"/>
    </xf>
    <xf numFmtId="164" fontId="0" fillId="3" borderId="0" xfId="1" applyNumberFormat="1" applyFont="1" applyFill="1" applyBorder="1"/>
    <xf numFmtId="0" fontId="0" fillId="9" borderId="0" xfId="0" applyFill="1" applyAlignment="1">
      <alignment horizontal="center" vertical="top" wrapText="1"/>
    </xf>
    <xf numFmtId="0" fontId="11" fillId="6" borderId="0" xfId="0" applyFont="1" applyFill="1" applyAlignment="1">
      <alignment horizontal="center" vertical="center" wrapText="1"/>
    </xf>
    <xf numFmtId="0" fontId="11" fillId="4" borderId="0" xfId="0" applyFont="1" applyFill="1" applyAlignment="1">
      <alignment horizontal="center" vertical="center" wrapText="1"/>
    </xf>
    <xf numFmtId="0" fontId="3" fillId="13" borderId="0" xfId="0" applyFont="1" applyFill="1" applyAlignment="1">
      <alignment horizontal="center"/>
    </xf>
    <xf numFmtId="0" fontId="13" fillId="0" borderId="0" xfId="0" applyFont="1" applyAlignment="1">
      <alignment horizontal="center" vertical="center"/>
    </xf>
    <xf numFmtId="0" fontId="13" fillId="14" borderId="0" xfId="0" applyFont="1" applyFill="1" applyAlignment="1">
      <alignment horizontal="center" vertical="center"/>
    </xf>
    <xf numFmtId="9" fontId="3" fillId="6" borderId="0" xfId="2" applyFont="1" applyFill="1" applyBorder="1" applyAlignment="1">
      <alignment horizontal="center" vertical="center"/>
    </xf>
    <xf numFmtId="0" fontId="3" fillId="2" borderId="0" xfId="0" applyFont="1" applyFill="1" applyAlignment="1">
      <alignment horizontal="center" vertical="center"/>
    </xf>
    <xf numFmtId="164" fontId="0" fillId="3" borderId="0" xfId="1" applyNumberFormat="1" applyFont="1" applyFill="1"/>
    <xf numFmtId="164" fontId="0" fillId="3" borderId="0" xfId="1" applyNumberFormat="1" applyFont="1" applyFill="1" applyAlignment="1">
      <alignment vertical="center"/>
    </xf>
    <xf numFmtId="167" fontId="0" fillId="0" borderId="0" xfId="0" applyNumberFormat="1"/>
    <xf numFmtId="0" fontId="0" fillId="4" borderId="0" xfId="0" applyFill="1"/>
    <xf numFmtId="164" fontId="0" fillId="3" borderId="0" xfId="2" applyNumberFormat="1" applyFont="1" applyFill="1" applyAlignment="1">
      <alignment horizontal="right" vertical="center"/>
    </xf>
    <xf numFmtId="8" fontId="15" fillId="3" borderId="0" xfId="0"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0" fillId="3" borderId="0" xfId="1" applyNumberFormat="1" applyFont="1" applyFill="1" applyAlignment="1">
      <alignment horizontal="center" vertical="center"/>
    </xf>
    <xf numFmtId="0" fontId="6" fillId="0" borderId="0" xfId="3" applyFill="1" applyBorder="1" applyAlignment="1">
      <alignment vertical="center" wrapText="1"/>
    </xf>
    <xf numFmtId="0" fontId="6" fillId="0" borderId="0" xfId="3" applyFill="1" applyAlignment="1">
      <alignment wrapText="1"/>
    </xf>
    <xf numFmtId="164" fontId="0" fillId="0" borderId="0" xfId="1" applyNumberFormat="1" applyFont="1" applyFill="1" applyBorder="1" applyAlignment="1">
      <alignment horizontal="center"/>
    </xf>
    <xf numFmtId="164" fontId="0" fillId="0" borderId="0" xfId="0" applyNumberFormat="1"/>
    <xf numFmtId="8" fontId="0" fillId="0" borderId="0" xfId="0" applyNumberFormat="1"/>
    <xf numFmtId="10" fontId="0" fillId="0" borderId="0" xfId="0" applyNumberFormat="1"/>
    <xf numFmtId="0" fontId="7" fillId="0" borderId="0" xfId="0" applyFont="1"/>
    <xf numFmtId="168" fontId="0" fillId="0" borderId="0" xfId="0" applyNumberFormat="1" applyAlignment="1">
      <alignment vertical="center"/>
    </xf>
    <xf numFmtId="6" fontId="0" fillId="3" borderId="0" xfId="0" applyNumberFormat="1" applyFill="1" applyAlignment="1">
      <alignment vertical="center"/>
    </xf>
    <xf numFmtId="9" fontId="3" fillId="7" borderId="0" xfId="2" applyFont="1" applyFill="1" applyAlignment="1">
      <alignment horizontal="center" vertical="center" wrapText="1"/>
    </xf>
    <xf numFmtId="9" fontId="0" fillId="3" borderId="0" xfId="2" applyFont="1" applyFill="1" applyAlignment="1">
      <alignment horizontal="center" vertical="center"/>
    </xf>
    <xf numFmtId="9" fontId="0" fillId="0" borderId="0" xfId="2" applyFont="1" applyAlignment="1">
      <alignment horizontal="center" vertical="center"/>
    </xf>
    <xf numFmtId="44" fontId="0" fillId="3" borderId="0" xfId="1" applyFont="1" applyFill="1" applyAlignment="1">
      <alignment horizontal="center" vertical="center"/>
    </xf>
    <xf numFmtId="164" fontId="0" fillId="0" borderId="1" xfId="1" applyNumberFormat="1" applyFont="1" applyBorder="1" applyAlignment="1">
      <alignment horizontal="center" vertical="center"/>
    </xf>
    <xf numFmtId="44" fontId="0" fillId="0" borderId="1" xfId="1" applyFont="1" applyBorder="1" applyAlignment="1">
      <alignment horizontal="center" vertical="center"/>
    </xf>
    <xf numFmtId="9" fontId="0" fillId="0" borderId="1" xfId="2" applyFont="1" applyBorder="1" applyAlignment="1">
      <alignment horizontal="center" vertical="center"/>
    </xf>
    <xf numFmtId="3" fontId="0" fillId="3" borderId="0" xfId="0" applyNumberFormat="1" applyFill="1" applyAlignment="1">
      <alignment vertical="center"/>
    </xf>
    <xf numFmtId="167" fontId="0" fillId="3" borderId="0" xfId="0" applyNumberFormat="1" applyFill="1" applyAlignment="1">
      <alignment vertical="center"/>
    </xf>
    <xf numFmtId="0" fontId="0" fillId="15" borderId="0" xfId="0" applyFill="1" applyAlignment="1">
      <alignment vertical="center"/>
    </xf>
    <xf numFmtId="3" fontId="0" fillId="15" borderId="0" xfId="0" applyNumberFormat="1" applyFill="1" applyAlignment="1">
      <alignment vertical="center"/>
    </xf>
    <xf numFmtId="167" fontId="0" fillId="0" borderId="0" xfId="0" applyNumberFormat="1" applyAlignment="1">
      <alignment vertical="center"/>
    </xf>
    <xf numFmtId="167" fontId="0" fillId="3" borderId="1" xfId="0" applyNumberFormat="1" applyFill="1" applyBorder="1" applyAlignment="1">
      <alignment vertical="center"/>
    </xf>
    <xf numFmtId="167" fontId="0" fillId="15" borderId="0" xfId="0" applyNumberFormat="1" applyFill="1" applyAlignment="1">
      <alignment vertical="center"/>
    </xf>
    <xf numFmtId="3" fontId="0" fillId="0" borderId="0" xfId="0" applyNumberFormat="1" applyAlignment="1">
      <alignment vertical="center"/>
    </xf>
    <xf numFmtId="164" fontId="0" fillId="15" borderId="0" xfId="1" applyNumberFormat="1" applyFont="1" applyFill="1" applyAlignment="1">
      <alignment horizontal="center" vertical="center"/>
    </xf>
    <xf numFmtId="0" fontId="0" fillId="15" borderId="0" xfId="0" applyFill="1" applyAlignment="1">
      <alignment horizontal="center" vertical="center"/>
    </xf>
    <xf numFmtId="6" fontId="0" fillId="15" borderId="0" xfId="0" applyNumberFormat="1" applyFill="1" applyAlignment="1">
      <alignment horizontal="center" vertical="center"/>
    </xf>
    <xf numFmtId="10" fontId="0" fillId="0" borderId="0" xfId="2" applyNumberFormat="1" applyFont="1" applyFill="1" applyBorder="1" applyAlignment="1">
      <alignment vertical="center"/>
    </xf>
    <xf numFmtId="44" fontId="0" fillId="0" borderId="0" xfId="1" applyFont="1" applyFill="1" applyAlignment="1">
      <alignment vertical="center"/>
    </xf>
    <xf numFmtId="165" fontId="0" fillId="0" borderId="0" xfId="2" applyNumberFormat="1" applyFont="1" applyFill="1" applyBorder="1" applyAlignment="1">
      <alignment horizontal="center" vertical="center" wrapText="1"/>
    </xf>
    <xf numFmtId="44" fontId="0" fillId="3" borderId="0" xfId="0" applyNumberFormat="1" applyFill="1" applyAlignment="1">
      <alignment horizontal="center" vertical="center"/>
    </xf>
    <xf numFmtId="43" fontId="0" fillId="0" borderId="0" xfId="4" applyFont="1" applyFill="1" applyBorder="1" applyAlignment="1">
      <alignment vertical="center"/>
    </xf>
    <xf numFmtId="167" fontId="0" fillId="0" borderId="0" xfId="0" applyNumberFormat="1" applyAlignment="1">
      <alignment horizontal="center" vertical="center" wrapText="1"/>
    </xf>
    <xf numFmtId="167" fontId="0" fillId="0" borderId="0" xfId="1" applyNumberFormat="1" applyFont="1" applyFill="1" applyBorder="1" applyAlignment="1">
      <alignment horizontal="center" vertical="center" wrapText="1"/>
    </xf>
    <xf numFmtId="168" fontId="0" fillId="3" borderId="0" xfId="0" applyNumberFormat="1" applyFill="1" applyAlignment="1">
      <alignment vertical="center" wrapText="1"/>
    </xf>
    <xf numFmtId="167" fontId="0" fillId="3" borderId="0" xfId="0" applyNumberFormat="1" applyFill="1" applyAlignment="1">
      <alignment vertical="center" wrapText="1"/>
    </xf>
    <xf numFmtId="167" fontId="0" fillId="0" borderId="1" xfId="0" applyNumberFormat="1" applyBorder="1" applyAlignment="1">
      <alignment vertical="center" wrapText="1"/>
    </xf>
    <xf numFmtId="168" fontId="0" fillId="0" borderId="0" xfId="0" applyNumberFormat="1" applyAlignment="1">
      <alignment vertical="center" wrapText="1"/>
    </xf>
    <xf numFmtId="168" fontId="0" fillId="3" borderId="1" xfId="0" applyNumberFormat="1" applyFill="1" applyBorder="1" applyAlignment="1">
      <alignment vertical="center" wrapText="1"/>
    </xf>
    <xf numFmtId="0" fontId="17" fillId="0" borderId="0" xfId="0" applyFont="1"/>
    <xf numFmtId="0" fontId="6" fillId="0" borderId="0" xfId="3" applyFill="1"/>
    <xf numFmtId="0" fontId="6" fillId="0" borderId="0" xfId="3" applyFill="1" applyBorder="1" applyAlignment="1">
      <alignment wrapText="1"/>
    </xf>
    <xf numFmtId="0" fontId="0" fillId="0" borderId="0" xfId="0" applyAlignment="1">
      <alignment horizontal="left" vertical="center"/>
    </xf>
    <xf numFmtId="167" fontId="0" fillId="0" borderId="0" xfId="0" applyNumberFormat="1" applyAlignment="1">
      <alignment horizontal="center" vertical="center"/>
    </xf>
    <xf numFmtId="0" fontId="9" fillId="3" borderId="0" xfId="0" applyFont="1" applyFill="1" applyAlignment="1">
      <alignment horizontal="center" vertical="center" wrapText="1" readingOrder="1"/>
    </xf>
    <xf numFmtId="168" fontId="0" fillId="3" borderId="0" xfId="0" applyNumberFormat="1" applyFill="1" applyAlignment="1">
      <alignment horizontal="center"/>
    </xf>
    <xf numFmtId="168" fontId="0" fillId="0" borderId="0" xfId="0" applyNumberFormat="1" applyAlignment="1">
      <alignment horizontal="center"/>
    </xf>
    <xf numFmtId="168" fontId="0" fillId="3" borderId="8" xfId="0" applyNumberFormat="1" applyFill="1" applyBorder="1" applyAlignment="1">
      <alignment horizontal="center"/>
    </xf>
    <xf numFmtId="0" fontId="0" fillId="3" borderId="8" xfId="0" applyFill="1" applyBorder="1"/>
    <xf numFmtId="164" fontId="0" fillId="3" borderId="8" xfId="1" applyNumberFormat="1" applyFont="1" applyFill="1" applyBorder="1" applyAlignment="1">
      <alignment horizontal="center"/>
    </xf>
    <xf numFmtId="0" fontId="1" fillId="0" borderId="0" xfId="0" applyFont="1" applyAlignment="1">
      <alignment vertical="center" wrapText="1"/>
    </xf>
    <xf numFmtId="0" fontId="1" fillId="0" borderId="0" xfId="0" applyFont="1" applyAlignment="1">
      <alignment horizontal="left" vertical="center" wrapText="1" indent="1"/>
    </xf>
    <xf numFmtId="0" fontId="1" fillId="0" borderId="0" xfId="0" applyFont="1"/>
    <xf numFmtId="0" fontId="6" fillId="0" borderId="0" xfId="3" applyFill="1" applyBorder="1"/>
    <xf numFmtId="164" fontId="0" fillId="0" borderId="7" xfId="1" applyNumberFormat="1" applyFont="1" applyFill="1" applyBorder="1" applyAlignment="1">
      <alignment vertical="center"/>
    </xf>
    <xf numFmtId="43" fontId="0" fillId="0" borderId="0" xfId="4" applyFont="1" applyFill="1" applyBorder="1" applyAlignment="1">
      <alignment vertical="center" wrapText="1"/>
    </xf>
    <xf numFmtId="167" fontId="0" fillId="0" borderId="0" xfId="4" applyNumberFormat="1" applyFont="1" applyFill="1" applyBorder="1" applyAlignment="1">
      <alignment vertical="center"/>
    </xf>
    <xf numFmtId="164" fontId="4" fillId="0" borderId="0" xfId="0" applyNumberFormat="1" applyFont="1" applyAlignment="1">
      <alignment vertical="center"/>
    </xf>
    <xf numFmtId="9" fontId="4" fillId="9" borderId="0" xfId="2" applyFont="1" applyFill="1" applyBorder="1" applyAlignment="1">
      <alignment horizontal="center" vertical="center"/>
    </xf>
    <xf numFmtId="9" fontId="4" fillId="9" borderId="1" xfId="2" applyFont="1" applyFill="1" applyBorder="1" applyAlignment="1">
      <alignment horizontal="center" vertical="center"/>
    </xf>
    <xf numFmtId="9" fontId="4" fillId="9" borderId="0" xfId="0" applyNumberFormat="1" applyFont="1" applyFill="1" applyAlignment="1">
      <alignment horizontal="center"/>
    </xf>
    <xf numFmtId="9" fontId="0" fillId="3" borderId="0" xfId="0" applyNumberFormat="1" applyFill="1" applyAlignment="1">
      <alignment horizontal="center"/>
    </xf>
    <xf numFmtId="9" fontId="0" fillId="0" borderId="0" xfId="0" applyNumberFormat="1" applyAlignment="1">
      <alignment horizontal="center"/>
    </xf>
    <xf numFmtId="0" fontId="3" fillId="0" borderId="0" xfId="0" applyFont="1" applyAlignment="1">
      <alignment horizontal="left" vertical="center"/>
    </xf>
    <xf numFmtId="0" fontId="6" fillId="0" borderId="0" xfId="3" applyFill="1" applyBorder="1" applyAlignment="1">
      <alignment horizontal="left" vertical="center" wrapText="1"/>
    </xf>
    <xf numFmtId="0" fontId="0" fillId="19" borderId="0" xfId="0" applyFill="1"/>
    <xf numFmtId="0" fontId="6" fillId="19" borderId="0" xfId="3" applyFill="1" applyBorder="1" applyAlignment="1">
      <alignment wrapText="1"/>
    </xf>
    <xf numFmtId="0" fontId="0" fillId="19" borderId="0" xfId="0" applyFill="1" applyAlignment="1">
      <alignment vertical="center"/>
    </xf>
    <xf numFmtId="0" fontId="6" fillId="19" borderId="0" xfId="3" applyFill="1" applyAlignment="1">
      <alignment wrapText="1"/>
    </xf>
    <xf numFmtId="0" fontId="6" fillId="0" borderId="0" xfId="3" applyFill="1" applyAlignment="1">
      <alignment vertical="center" wrapText="1"/>
    </xf>
    <xf numFmtId="0" fontId="0" fillId="19" borderId="0" xfId="0" applyFill="1" applyAlignment="1">
      <alignment horizontal="center" vertical="center"/>
    </xf>
    <xf numFmtId="0" fontId="0" fillId="19" borderId="1" xfId="0" applyFill="1" applyBorder="1" applyAlignment="1">
      <alignment horizontal="center" vertical="center"/>
    </xf>
    <xf numFmtId="0" fontId="0" fillId="19" borderId="1" xfId="0" applyFill="1" applyBorder="1" applyAlignment="1">
      <alignment vertical="center"/>
    </xf>
    <xf numFmtId="0" fontId="6" fillId="19" borderId="0" xfId="3" applyFill="1" applyAlignment="1">
      <alignment horizontal="left" vertical="center" wrapText="1"/>
    </xf>
    <xf numFmtId="0" fontId="6" fillId="19" borderId="0" xfId="3" applyFill="1" applyBorder="1" applyAlignment="1">
      <alignment vertical="center" wrapText="1"/>
    </xf>
    <xf numFmtId="0" fontId="6" fillId="19" borderId="0" xfId="3" applyFill="1"/>
    <xf numFmtId="0" fontId="6" fillId="19" borderId="1" xfId="3" applyFill="1" applyBorder="1" applyAlignment="1">
      <alignment vertical="center" wrapText="1"/>
    </xf>
    <xf numFmtId="2" fontId="0" fillId="0" borderId="0" xfId="0" applyNumberFormat="1" applyAlignment="1">
      <alignment vertical="center"/>
    </xf>
    <xf numFmtId="164" fontId="0" fillId="19" borderId="0" xfId="1" applyNumberFormat="1" applyFont="1" applyFill="1" applyAlignment="1">
      <alignment vertical="center"/>
    </xf>
    <xf numFmtId="0" fontId="14" fillId="19" borderId="0" xfId="0" applyFont="1" applyFill="1" applyAlignment="1">
      <alignment horizontal="center" vertical="center"/>
    </xf>
    <xf numFmtId="9" fontId="0" fillId="19" borderId="0" xfId="0" applyNumberFormat="1" applyFill="1" applyAlignment="1">
      <alignment vertical="center"/>
    </xf>
    <xf numFmtId="164" fontId="0" fillId="19" borderId="0" xfId="1" applyNumberFormat="1" applyFont="1" applyFill="1" applyBorder="1" applyAlignment="1">
      <alignment vertical="center"/>
    </xf>
    <xf numFmtId="0" fontId="0" fillId="3" borderId="10" xfId="0" applyFill="1" applyBorder="1" applyAlignment="1">
      <alignment vertical="center"/>
    </xf>
    <xf numFmtId="0" fontId="0" fillId="0" borderId="10" xfId="0" applyBorder="1" applyAlignment="1">
      <alignment vertical="center" wrapText="1"/>
    </xf>
    <xf numFmtId="164" fontId="0" fillId="0" borderId="10" xfId="1" applyNumberFormat="1" applyFont="1" applyFill="1" applyBorder="1" applyAlignment="1">
      <alignment vertical="center"/>
    </xf>
    <xf numFmtId="9" fontId="4" fillId="9" borderId="10" xfId="0" applyNumberFormat="1" applyFont="1" applyFill="1" applyBorder="1" applyAlignment="1">
      <alignment horizontal="center"/>
    </xf>
    <xf numFmtId="0" fontId="4" fillId="9" borderId="10" xfId="0" applyFont="1" applyFill="1" applyBorder="1" applyAlignment="1">
      <alignment horizontal="right"/>
    </xf>
    <xf numFmtId="9" fontId="0" fillId="9" borderId="10" xfId="0" applyNumberFormat="1" applyFill="1" applyBorder="1" applyAlignment="1">
      <alignment horizontal="center"/>
    </xf>
    <xf numFmtId="9" fontId="0" fillId="0" borderId="10" xfId="2" applyFont="1" applyBorder="1" applyAlignment="1">
      <alignment horizontal="center" vertical="center"/>
    </xf>
    <xf numFmtId="0" fontId="13" fillId="14" borderId="10" xfId="0" applyFont="1" applyFill="1" applyBorder="1" applyAlignment="1">
      <alignment horizontal="center" vertical="center"/>
    </xf>
    <xf numFmtId="0" fontId="0" fillId="0" borderId="10" xfId="0" applyBorder="1" applyAlignment="1">
      <alignment vertical="center"/>
    </xf>
    <xf numFmtId="164" fontId="0" fillId="0" borderId="10" xfId="1" applyNumberFormat="1" applyFont="1" applyBorder="1" applyAlignment="1">
      <alignment vertical="center"/>
    </xf>
    <xf numFmtId="0" fontId="0" fillId="0" borderId="10" xfId="0" applyBorder="1"/>
    <xf numFmtId="3" fontId="0" fillId="3" borderId="10" xfId="0" applyNumberFormat="1" applyFill="1" applyBorder="1" applyAlignment="1">
      <alignment vertical="center"/>
    </xf>
    <xf numFmtId="164" fontId="0" fillId="3" borderId="10" xfId="1" applyNumberFormat="1" applyFont="1" applyFill="1" applyBorder="1" applyAlignment="1">
      <alignment vertical="center"/>
    </xf>
    <xf numFmtId="8" fontId="0" fillId="19" borderId="0" xfId="0" applyNumberFormat="1" applyFill="1" applyAlignment="1">
      <alignment horizontal="center" vertical="center"/>
    </xf>
    <xf numFmtId="164" fontId="4" fillId="9" borderId="0" xfId="1" applyNumberFormat="1" applyFont="1" applyFill="1" applyAlignment="1">
      <alignment vertical="center"/>
    </xf>
    <xf numFmtId="164" fontId="4" fillId="9" borderId="10" xfId="1" applyNumberFormat="1" applyFont="1" applyFill="1" applyBorder="1"/>
    <xf numFmtId="164" fontId="4" fillId="9" borderId="0" xfId="1" applyNumberFormat="1" applyFont="1" applyFill="1"/>
    <xf numFmtId="164" fontId="0" fillId="9" borderId="10" xfId="1" applyNumberFormat="1" applyFont="1" applyFill="1" applyBorder="1" applyAlignment="1">
      <alignment horizontal="right"/>
    </xf>
    <xf numFmtId="164" fontId="4" fillId="9" borderId="10" xfId="1" applyNumberFormat="1" applyFont="1" applyFill="1" applyBorder="1" applyAlignment="1">
      <alignment horizontal="right"/>
    </xf>
    <xf numFmtId="0" fontId="0" fillId="0" borderId="9" xfId="0" applyBorder="1" applyAlignment="1">
      <alignment horizontal="center" vertical="center"/>
    </xf>
    <xf numFmtId="0" fontId="9" fillId="0" borderId="0" xfId="0" applyFont="1" applyAlignment="1">
      <alignment wrapText="1"/>
    </xf>
    <xf numFmtId="0" fontId="14" fillId="0" borderId="0" xfId="0" applyFont="1" applyAlignment="1">
      <alignment vertical="center" wrapText="1"/>
    </xf>
    <xf numFmtId="169" fontId="0" fillId="0" borderId="0" xfId="0" applyNumberFormat="1" applyAlignment="1">
      <alignment vertical="center"/>
    </xf>
    <xf numFmtId="0" fontId="6" fillId="0" borderId="0" xfId="3" applyAlignment="1">
      <alignment vertical="center"/>
    </xf>
    <xf numFmtId="170" fontId="0" fillId="0" borderId="0" xfId="0" applyNumberFormat="1" applyAlignment="1">
      <alignment vertical="center"/>
    </xf>
    <xf numFmtId="0" fontId="3" fillId="4" borderId="0" xfId="0" applyFont="1" applyFill="1" applyAlignment="1">
      <alignment horizontal="center" vertical="center"/>
    </xf>
    <xf numFmtId="164" fontId="3" fillId="6" borderId="0" xfId="1" applyNumberFormat="1" applyFont="1" applyFill="1" applyBorder="1" applyAlignment="1">
      <alignment horizontal="center" vertical="center"/>
    </xf>
    <xf numFmtId="0" fontId="3" fillId="6" borderId="0" xfId="0" applyFont="1" applyFill="1" applyAlignment="1">
      <alignment horizontal="center" vertical="center"/>
    </xf>
    <xf numFmtId="164" fontId="3" fillId="7"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0" fontId="3" fillId="0" borderId="0" xfId="0" applyFont="1" applyAlignment="1">
      <alignment horizontal="center" vertical="center"/>
    </xf>
    <xf numFmtId="164" fontId="3" fillId="6" borderId="0" xfId="1" applyNumberFormat="1" applyFont="1" applyFill="1" applyAlignment="1">
      <alignment horizontal="center" vertical="center"/>
    </xf>
    <xf numFmtId="164" fontId="3" fillId="7" borderId="0" xfId="1" applyNumberFormat="1" applyFont="1" applyFill="1" applyAlignment="1">
      <alignment horizontal="center" vertical="center"/>
    </xf>
    <xf numFmtId="0" fontId="3" fillId="7" borderId="0" xfId="0" applyFont="1" applyFill="1" applyAlignment="1">
      <alignment horizontal="center" vertical="center"/>
    </xf>
    <xf numFmtId="0" fontId="5" fillId="6" borderId="0" xfId="0" applyFont="1" applyFill="1" applyAlignment="1">
      <alignment horizontal="center" vertical="center"/>
    </xf>
    <xf numFmtId="0" fontId="3" fillId="8" borderId="0" xfId="0" applyFont="1" applyFill="1" applyAlignment="1">
      <alignment horizontal="center" vertical="center"/>
    </xf>
    <xf numFmtId="0" fontId="18" fillId="7" borderId="9" xfId="3" applyFont="1" applyFill="1" applyBorder="1" applyAlignment="1">
      <alignment horizontal="center" vertical="center"/>
    </xf>
    <xf numFmtId="0" fontId="20" fillId="0" borderId="0" xfId="0" applyFont="1" applyAlignment="1">
      <alignment horizontal="center"/>
    </xf>
    <xf numFmtId="0" fontId="12" fillId="9" borderId="0" xfId="0" applyFont="1" applyFill="1" applyAlignment="1">
      <alignment horizontal="center" vertical="center"/>
    </xf>
    <xf numFmtId="0" fontId="4" fillId="9" borderId="0" xfId="0" applyFont="1" applyFill="1" applyAlignment="1">
      <alignment horizontal="center" vertical="center"/>
    </xf>
    <xf numFmtId="0" fontId="3" fillId="7" borderId="0" xfId="0" applyFont="1" applyFill="1" applyAlignment="1">
      <alignment horizontal="center"/>
    </xf>
    <xf numFmtId="0" fontId="18" fillId="7" borderId="0" xfId="3" applyFont="1" applyFill="1" applyAlignment="1">
      <alignment horizontal="center" vertical="center"/>
    </xf>
    <xf numFmtId="0" fontId="19" fillId="6" borderId="0" xfId="0" applyFont="1" applyFill="1" applyAlignment="1">
      <alignment horizontal="center" vertical="center"/>
    </xf>
    <xf numFmtId="0" fontId="3" fillId="18" borderId="0" xfId="0" applyFont="1" applyFill="1" applyAlignment="1">
      <alignment horizontal="center" vertical="center" wrapText="1"/>
    </xf>
    <xf numFmtId="164" fontId="0" fillId="3" borderId="10" xfId="1" applyNumberFormat="1" applyFont="1" applyFill="1" applyBorder="1" applyAlignment="1">
      <alignment horizontal="center" vertical="center"/>
    </xf>
    <xf numFmtId="0" fontId="4" fillId="16" borderId="0" xfId="0" applyFont="1" applyFill="1" applyAlignment="1">
      <alignment horizontal="center" vertical="center"/>
    </xf>
    <xf numFmtId="0" fontId="3" fillId="4" borderId="0" xfId="0" applyFont="1" applyFill="1" applyAlignment="1">
      <alignment horizontal="center" vertical="center" wrapText="1"/>
    </xf>
    <xf numFmtId="0" fontId="0" fillId="17" borderId="0" xfId="0" applyFill="1" applyAlignment="1">
      <alignment horizontal="center"/>
    </xf>
    <xf numFmtId="0" fontId="21" fillId="0" borderId="0" xfId="0" applyFont="1" applyAlignment="1">
      <alignment horizontal="center" vertical="center" readingOrder="1"/>
    </xf>
    <xf numFmtId="0" fontId="23" fillId="0" borderId="0" xfId="0" applyFont="1" applyAlignment="1">
      <alignment horizontal="center" vertical="center" readingOrder="1"/>
    </xf>
    <xf numFmtId="0" fontId="9" fillId="3" borderId="0" xfId="0" applyFont="1" applyFill="1" applyAlignment="1">
      <alignment horizontal="center" vertical="center" wrapText="1" readingOrder="1"/>
    </xf>
    <xf numFmtId="6" fontId="9" fillId="0" borderId="0" xfId="0" applyNumberFormat="1" applyFont="1" applyAlignment="1">
      <alignment horizontal="center" vertical="center" wrapText="1" readingOrder="1"/>
    </xf>
    <xf numFmtId="0" fontId="8" fillId="7" borderId="0" xfId="0" applyFont="1" applyFill="1" applyAlignment="1">
      <alignment horizontal="center" vertical="center" wrapText="1" readingOrder="1"/>
    </xf>
    <xf numFmtId="0" fontId="5" fillId="7" borderId="0" xfId="0" applyFont="1" applyFill="1" applyAlignment="1">
      <alignment horizontal="center"/>
    </xf>
    <xf numFmtId="9" fontId="9" fillId="0" borderId="0" xfId="0" applyNumberFormat="1" applyFont="1" applyAlignment="1">
      <alignment horizontal="center" vertical="center" wrapText="1" readingOrder="1"/>
    </xf>
    <xf numFmtId="0" fontId="21" fillId="0" borderId="0" xfId="0" applyFont="1" applyAlignment="1">
      <alignment horizontal="center"/>
    </xf>
    <xf numFmtId="0" fontId="4" fillId="0" borderId="0" xfId="0" applyFont="1" applyAlignment="1">
      <alignment horizontal="center"/>
    </xf>
    <xf numFmtId="0" fontId="22" fillId="0" borderId="0" xfId="0" applyFont="1" applyAlignment="1">
      <alignment horizontal="center" vertical="center"/>
    </xf>
    <xf numFmtId="0" fontId="16" fillId="0" borderId="0" xfId="0" applyFont="1" applyAlignment="1">
      <alignment horizontal="center"/>
    </xf>
    <xf numFmtId="0" fontId="9" fillId="0" borderId="0" xfId="0" applyFont="1" applyAlignment="1">
      <alignment horizontal="center" vertical="center" wrapText="1" readingOrder="1"/>
    </xf>
    <xf numFmtId="6" fontId="9" fillId="3" borderId="0" xfId="0" applyNumberFormat="1" applyFont="1" applyFill="1" applyAlignment="1">
      <alignment horizontal="center" vertical="center" wrapText="1" readingOrder="1"/>
    </xf>
    <xf numFmtId="0" fontId="3" fillId="0" borderId="0" xfId="0" applyFont="1" applyAlignment="1">
      <alignment horizontal="center" vertical="center" wrapText="1"/>
    </xf>
    <xf numFmtId="0" fontId="3" fillId="4" borderId="4" xfId="0" applyFont="1" applyFill="1" applyBorder="1" applyAlignment="1">
      <alignment horizontal="center" vertical="center" wrapText="1"/>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4" fillId="8" borderId="1" xfId="0" applyFont="1" applyFill="1" applyBorder="1" applyAlignment="1">
      <alignment horizontal="center" vertical="center"/>
    </xf>
    <xf numFmtId="0" fontId="3" fillId="7" borderId="0" xfId="0" applyFont="1" applyFill="1" applyAlignment="1">
      <alignment horizontal="center" vertical="center" wrapText="1"/>
    </xf>
    <xf numFmtId="0" fontId="0" fillId="0" borderId="0" xfId="0" applyAlignment="1">
      <alignment horizontal="right" vertical="center"/>
    </xf>
    <xf numFmtId="0" fontId="3" fillId="6" borderId="0" xfId="0" applyFont="1" applyFill="1" applyAlignment="1">
      <alignment horizontal="center" vertical="center" wrapText="1"/>
    </xf>
    <xf numFmtId="0" fontId="3" fillId="4" borderId="0" xfId="0" applyFont="1" applyFill="1" applyAlignment="1">
      <alignment horizontal="center" vertical="top" wrapText="1"/>
    </xf>
    <xf numFmtId="0" fontId="5" fillId="7" borderId="0" xfId="0" applyFont="1" applyFill="1" applyAlignment="1">
      <alignment horizontal="center" vertical="center"/>
    </xf>
    <xf numFmtId="0" fontId="10" fillId="4" borderId="0" xfId="0" applyFont="1" applyFill="1" applyAlignment="1">
      <alignment horizontal="center" vertical="center" wrapText="1"/>
    </xf>
    <xf numFmtId="0" fontId="5" fillId="6" borderId="0" xfId="0" applyFont="1" applyFill="1" applyAlignment="1">
      <alignment horizontal="center" vertical="center" wrapText="1"/>
    </xf>
    <xf numFmtId="0" fontId="0" fillId="3" borderId="1" xfId="0" applyFill="1" applyBorder="1" applyAlignment="1">
      <alignment horizontal="center" vertical="center"/>
    </xf>
    <xf numFmtId="0" fontId="12" fillId="12" borderId="0" xfId="0" applyFont="1" applyFill="1" applyAlignment="1">
      <alignment horizontal="center" vertical="center" wrapText="1"/>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44" fontId="3" fillId="4" borderId="0" xfId="1" applyFont="1" applyFill="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6EEED"/>
      <color rgb="FF015796"/>
      <color rgb="FFC8D8E4"/>
      <color rgb="FF90B0C9"/>
      <color rgb="FF427A73"/>
      <color rgb="FFE6EFF5"/>
      <color rgb="FFA6C0BD"/>
      <color rgb="FF80A5A0"/>
      <color rgb="FF80A6A1"/>
      <color rgb="FFBFD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2330743</xdr:colOff>
      <xdr:row>0</xdr:row>
      <xdr:rowOff>0</xdr:rowOff>
    </xdr:from>
    <xdr:to>
      <xdr:col>1</xdr:col>
      <xdr:colOff>3633307</xdr:colOff>
      <xdr:row>14</xdr:row>
      <xdr:rowOff>146538</xdr:rowOff>
    </xdr:to>
    <xdr:sp macro="" textlink="">
      <xdr:nvSpPr>
        <xdr:cNvPr id="6" name="Rectangle 5">
          <a:extLst>
            <a:ext uri="{FF2B5EF4-FFF2-40B4-BE49-F238E27FC236}">
              <a16:creationId xmlns:a16="http://schemas.microsoft.com/office/drawing/2014/main" id="{98AECBAC-3455-22D2-EA88-40741CC04EEB}"/>
            </a:ext>
          </a:extLst>
        </xdr:cNvPr>
        <xdr:cNvSpPr/>
      </xdr:nvSpPr>
      <xdr:spPr>
        <a:xfrm>
          <a:off x="4937004" y="0"/>
          <a:ext cx="1302564" cy="26423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2506867</xdr:colOff>
      <xdr:row>0</xdr:row>
      <xdr:rowOff>0</xdr:rowOff>
    </xdr:from>
    <xdr:to>
      <xdr:col>3</xdr:col>
      <xdr:colOff>11041</xdr:colOff>
      <xdr:row>14</xdr:row>
      <xdr:rowOff>66675</xdr:rowOff>
    </xdr:to>
    <xdr:sp macro="" textlink="">
      <xdr:nvSpPr>
        <xdr:cNvPr id="2" name="TextBox 1">
          <a:extLst>
            <a:ext uri="{FF2B5EF4-FFF2-40B4-BE49-F238E27FC236}">
              <a16:creationId xmlns:a16="http://schemas.microsoft.com/office/drawing/2014/main" id="{310DE9C4-8031-AEE0-508A-F5D8B078442F}"/>
            </a:ext>
            <a:ext uri="{147F2762-F138-4A5C-976F-8EAC2B608ADB}">
              <a16:predDERef xmlns:a16="http://schemas.microsoft.com/office/drawing/2014/main" pred="{98AECBAC-3455-22D2-EA88-40741CC04EEB}"/>
            </a:ext>
          </a:extLst>
        </xdr:cNvPr>
        <xdr:cNvSpPr txBox="1"/>
      </xdr:nvSpPr>
      <xdr:spPr>
        <a:xfrm>
          <a:off x="5088142" y="0"/>
          <a:ext cx="9334224" cy="27813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rgbClr val="015796"/>
              </a:solidFill>
              <a:effectLst/>
              <a:latin typeface="+mn-lt"/>
              <a:ea typeface="+mn-ea"/>
              <a:cs typeface="+mn-cs"/>
            </a:rPr>
            <a:t>IRS FILING STATUSES </a:t>
          </a:r>
          <a:endParaRPr lang="en-US" sz="1200" b="1" i="0" baseline="0">
            <a:solidFill>
              <a:srgbClr val="015796"/>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Single. </a:t>
          </a:r>
          <a:r>
            <a:rPr lang="en-US" sz="1100" b="0" i="0">
              <a:solidFill>
                <a:schemeClr val="dk1"/>
              </a:solidFill>
              <a:effectLst/>
              <a:latin typeface="+mn-lt"/>
              <a:ea typeface="+mn-ea"/>
              <a:cs typeface="+mn-cs"/>
            </a:rPr>
            <a:t>Normally, this status is for taxpayers who are unmarried, divorced or legally separated under a divorce or separate maintenance decree governed by state law.</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jointly.</a:t>
          </a:r>
          <a:r>
            <a:rPr lang="en-US" sz="1100" b="0" i="0">
              <a:solidFill>
                <a:schemeClr val="dk1"/>
              </a:solidFill>
              <a:effectLst/>
              <a:latin typeface="+mn-lt"/>
              <a:ea typeface="+mn-ea"/>
              <a:cs typeface="+mn-cs"/>
            </a:rPr>
            <a:t> If a taxpayer is married, they can file a joint tax return with their spouse. If one spouse died in 2023, the surviving spouse can use married filing jointly as their filing status for 2023 if they otherwise qualify to use that status.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separately.</a:t>
          </a:r>
          <a:r>
            <a:rPr lang="en-US" sz="1100" b="0" i="0">
              <a:solidFill>
                <a:schemeClr val="dk1"/>
              </a:solidFill>
              <a:effectLst/>
              <a:latin typeface="+mn-lt"/>
              <a:ea typeface="+mn-ea"/>
              <a:cs typeface="+mn-cs"/>
            </a:rPr>
            <a:t> Married couples can choose to file separate tax returns. This may benefit taxpayers who want to be responsible only for their own tax or if it results in less tax than filing a joint return.</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Head of household.</a:t>
          </a:r>
          <a:r>
            <a:rPr lang="en-US" sz="1100" b="0" i="0">
              <a:solidFill>
                <a:schemeClr val="dk1"/>
              </a:solidFill>
              <a:effectLst/>
              <a:latin typeface="+mn-lt"/>
              <a:ea typeface="+mn-ea"/>
              <a:cs typeface="+mn-cs"/>
            </a:rPr>
            <a:t> Unmarried taxpayers may be able to file using this status, but special rules apply. For example, the taxpayer must have paid more than half the cost of keeping up a home for themselves and a qualifying person living in the home for half the year.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Qualifying widow or widower with dependent child.</a:t>
          </a:r>
          <a:r>
            <a:rPr lang="en-US" sz="1100" b="0" i="0">
              <a:solidFill>
                <a:schemeClr val="dk1"/>
              </a:solidFill>
              <a:effectLst/>
              <a:latin typeface="+mn-lt"/>
              <a:ea typeface="+mn-ea"/>
              <a:cs typeface="+mn-cs"/>
            </a:rPr>
            <a:t> This status may apply to a taxpayer filing a 2023 tax return if their spouse died in 2021 or 2022, and they didn't remarry before the end of 2022 and have a dependent child. Other conditions also apply. </a:t>
          </a:r>
          <a:r>
            <a:rPr lang="en-US" sz="1100" b="1" i="0">
              <a:solidFill>
                <a:schemeClr val="dk1"/>
              </a:solidFill>
              <a:effectLst/>
              <a:latin typeface="+mn-lt"/>
              <a:ea typeface="+mn-ea"/>
              <a:cs typeface="+mn-cs"/>
            </a:rPr>
            <a:t>This filing status follows</a:t>
          </a:r>
          <a:r>
            <a:rPr lang="en-US" sz="1100" b="1" i="0" baseline="0">
              <a:solidFill>
                <a:schemeClr val="dk1"/>
              </a:solidFill>
              <a:effectLst/>
              <a:latin typeface="+mn-lt"/>
              <a:ea typeface="+mn-ea"/>
              <a:cs typeface="+mn-cs"/>
            </a:rPr>
            <a:t> Married filing jointly tax rules. </a:t>
          </a:r>
          <a:endParaRPr lang="en-US" sz="11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5372100</xdr:colOff>
      <xdr:row>50</xdr:row>
      <xdr:rowOff>180975</xdr:rowOff>
    </xdr:to>
    <xdr:sp macro="" textlink="">
      <xdr:nvSpPr>
        <xdr:cNvPr id="4" name="TextBox 3">
          <a:extLst>
            <a:ext uri="{FF2B5EF4-FFF2-40B4-BE49-F238E27FC236}">
              <a16:creationId xmlns:a16="http://schemas.microsoft.com/office/drawing/2014/main" id="{ECFA2A1C-7CD6-42ED-9092-AA171C564166}"/>
            </a:ext>
          </a:extLst>
        </xdr:cNvPr>
        <xdr:cNvSpPr txBox="1"/>
      </xdr:nvSpPr>
      <xdr:spPr>
        <a:xfrm>
          <a:off x="0" y="228600"/>
          <a:ext cx="13354050" cy="95154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spcAft>
              <a:spcPts val="600"/>
            </a:spcAft>
            <a:buFontTx/>
            <a:buNone/>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One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Big Beatiful Bill Highlights that Impact the 1040</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Federal Marginal Income Tax Rates: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TCJA income tax rate schedules made permanent.</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capital gain and qualified dividends rates made permanent.</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Personal Exemptions: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For tax year 2026, personal exemptions remain at 0, as in tax year 2025. The elimination of the personal exemption was a provision in the Tax Cuts and Jobs Act of 2017 and was made permanent by OBBB. (The personal exemption described here does not include the senior deduction added by OBBB.)</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Standard Deduction:</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TCJA increase to standard deduction made permanent. The standard deduction will be adjusted for cost-of-living adjustment to use chained CPI for 2024 instead of 2017.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Addtional</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Standard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 new special "senior deduction" of $6,000 added for tax years 2025-2028,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Itemized Deduction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Limitation</a:t>
          </a: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Pease limitation on itemized deductions was previously eliminated for tax years 2018 - 2025 and is made permanent by OBBB.</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New limitation applies to taxpayers in 37% tax bracket and equates to taxpayers in this bracket only getting 35 cents of every $1 of itemized deductions.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Local Tax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Raises limit to $20,000/$40,000 for tax years 2025-2029,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Mortgage</a:t>
          </a:r>
          <a:r>
            <a:rPr lang="en-US" sz="1100" b="1" i="0" baseline="0">
              <a:solidFill>
                <a:schemeClr val="dk1"/>
              </a:solidFill>
              <a:effectLst/>
              <a:latin typeface="+mn-lt"/>
              <a:ea typeface="+mn-ea"/>
              <a:cs typeface="+mn-cs"/>
            </a:rPr>
            <a:t> interest deduction: </a:t>
          </a:r>
          <a:r>
            <a:rPr lang="en-US" sz="1100" b="0" i="0" baseline="0">
              <a:solidFill>
                <a:schemeClr val="dk1"/>
              </a:solidFill>
              <a:effectLst/>
              <a:latin typeface="+mn-lt"/>
              <a:ea typeface="+mn-ea"/>
              <a:cs typeface="+mn-cs"/>
            </a:rPr>
            <a:t>Makes $750,000 cap on mortgage indebtedness permanent and adds back mortgage insurance premiums as deductible expense</a:t>
          </a:r>
          <a:r>
            <a:rPr lang="en-US" sz="1100" b="0" i="0">
              <a:solidFill>
                <a:schemeClr val="dk1"/>
              </a:solidFill>
              <a:effectLst/>
              <a:latin typeface="+mn-lt"/>
              <a:ea typeface="+mn-ea"/>
              <a:cs typeface="+mn-cs"/>
            </a:rPr>
            <a:t> starting in 2026.</a:t>
          </a: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Charitable</a:t>
          </a:r>
          <a:r>
            <a:rPr lang="en-US" sz="1100" b="1" i="0" baseline="0">
              <a:solidFill>
                <a:schemeClr val="dk1"/>
              </a:solidFill>
              <a:effectLst/>
              <a:latin typeface="+mn-lt"/>
              <a:ea typeface="+mn-ea"/>
              <a:cs typeface="+mn-cs"/>
            </a:rPr>
            <a:t> Deduction Floor: </a:t>
          </a:r>
          <a:r>
            <a:rPr lang="en-US" sz="1100" b="0" i="0" baseline="0">
              <a:solidFill>
                <a:schemeClr val="dk1"/>
              </a:solidFill>
              <a:effectLst/>
              <a:latin typeface="+mn-lt"/>
              <a:ea typeface="+mn-ea"/>
              <a:cs typeface="+mn-cs"/>
            </a:rPr>
            <a:t>Adds charitable deduction floor of .5% of AGI for itemizers starting in 2026.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Casualty Loss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allows for the itemized deduction for only personal casualty losses resulting from federally declared disasters and certain state-declared disasters starting in 2026. Limited to losses not compensated by insurance and only to the extent the losses exceed 10% of the taxpayer's AGI.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Wagering</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Losses: </a:t>
          </a:r>
          <a:r>
            <a:rPr lang="en-US" sz="1100">
              <a:solidFill>
                <a:schemeClr val="dk1"/>
              </a:solidFill>
              <a:effectLst/>
              <a:latin typeface="+mn-lt"/>
              <a:ea typeface="+mn-ea"/>
              <a:cs typeface="+mn-cs"/>
            </a:rPr>
            <a:t>Only 90% of wagering losses will be deductible starting in 2026, while the </a:t>
          </a:r>
          <a:r>
            <a:rPr lang="en-US" sz="1100" u="sng">
              <a:solidFill>
                <a:schemeClr val="dk1"/>
              </a:solidFill>
              <a:effectLst/>
              <a:latin typeface="+mn-lt"/>
              <a:ea typeface="+mn-ea"/>
              <a:cs typeface="+mn-cs"/>
            </a:rPr>
            <a:t>overall</a:t>
          </a:r>
          <a:r>
            <a:rPr lang="en-US" sz="1100">
              <a:solidFill>
                <a:schemeClr val="dk1"/>
              </a:solidFill>
              <a:effectLst/>
              <a:latin typeface="+mn-lt"/>
              <a:ea typeface="+mn-ea"/>
              <a:cs typeface="+mn-cs"/>
            </a:rPr>
            <a:t> deductible wagering losses remains limited to the amount of wagering gains</a:t>
          </a:r>
          <a:endParaRPr lang="en-US">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Miscellaneous itemized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repeals miscellaneous itemized deductions except for certain unreimbursed employee expenses for eligible educators as a regular itemzed deduction. This is in addition to the existing above the line deduction of $300/$600.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QBI Deduction: </a:t>
          </a:r>
          <a:r>
            <a:rPr lang="en-US" sz="1100" b="0" i="0">
              <a:solidFill>
                <a:schemeClr val="dk1"/>
              </a:solidFill>
              <a:effectLst/>
              <a:latin typeface="+mn-lt"/>
              <a:ea typeface="+mn-ea"/>
              <a:cs typeface="+mn-cs"/>
            </a:rPr>
            <a:t>Qualified</a:t>
          </a:r>
          <a:r>
            <a:rPr lang="en-US" sz="1100" b="0" i="0" baseline="0">
              <a:solidFill>
                <a:schemeClr val="dk1"/>
              </a:solidFill>
              <a:effectLst/>
              <a:latin typeface="+mn-lt"/>
              <a:ea typeface="+mn-ea"/>
              <a:cs typeface="+mn-cs"/>
            </a:rPr>
            <a:t> Business Income deduction made permanent with higher phaseout thresholds.</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New minimum deduction of $400 for taxpayers with at least $1,000 of “active qualified business income” starting in 2026 (indexed to inflation beginning in 2027).</a:t>
          </a:r>
          <a:endParaRPr lang="en-US" sz="1100">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Charitable Contribution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Deduction for non-itemizers: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above the line deduction for cash contributions to charitable organizations up to $1,000/$2,000.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Tips: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t>
          </a:r>
          <a:r>
            <a:rPr lang="en-US" sz="1100" b="0" i="0" baseline="0">
              <a:solidFill>
                <a:schemeClr val="dk1"/>
              </a:solidFill>
              <a:effectLst/>
              <a:latin typeface="+mn-lt"/>
              <a:ea typeface="+mn-ea"/>
              <a:cs typeface="+mn-cs"/>
            </a:rPr>
            <a:t>below the line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deduction for up to $25,000  in tip income for 2025-2028. Subject to MAGI phaseout. The US Treasury came out with its preliminary list of occupations that will qualify for no tax on tips in 2025 under the OBBB. These occupations include digital creators, electricians, plumbers, appliance repair, landscapers and other categories that you wouldn’t necessarily associate with tips, as well as the expected servers, movers, babysitters, and many other categories that you would expect. https://home.treasury.gov/system/files/136/Tipped-Occupations-Detailed-8-27-2025.pdf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Overtime: </a:t>
          </a:r>
          <a:r>
            <a:rPr lang="en-US" sz="1100" b="0" i="0" baseline="0">
              <a:solidFill>
                <a:schemeClr val="dk1"/>
              </a:solidFill>
              <a:effectLst/>
              <a:latin typeface="+mn-lt"/>
              <a:ea typeface="+mn-ea"/>
              <a:cs typeface="+mn-cs"/>
            </a:rPr>
            <a:t>New below the line deduction for up to $12,500/$25,000  in overtime income for 2025-2028. Subject to MAGI phaseout.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Only overtime as defined by FLSA rules is exempt from tax, not all overtime. If your company or union contract defines overtime differently, you will need to make some calculations to determine how much is exempt from tax.</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Car Loan Interest: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below the line deduction for up to $10,000 in interest paid on new vehicle. Subject to MAGI phaseout.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Child Tax Credit: </a:t>
          </a:r>
          <a:r>
            <a:rPr lang="en-US" sz="1100">
              <a:solidFill>
                <a:schemeClr val="dk1"/>
              </a:solidFill>
              <a:effectLst/>
              <a:latin typeface="+mn-lt"/>
              <a:ea typeface="+mn-ea"/>
              <a:cs typeface="+mn-cs"/>
            </a:rPr>
            <a:t>Makes increase in nonrefundable Child Tax Credit (CTC)</a:t>
          </a:r>
          <a:r>
            <a:rPr lang="en-US" sz="1100" b="0">
              <a:solidFill>
                <a:schemeClr val="dk1"/>
              </a:solidFill>
              <a:effectLst/>
              <a:latin typeface="+mn-lt"/>
              <a:ea typeface="+mn-ea"/>
              <a:cs typeface="+mn-cs"/>
            </a:rPr>
            <a:t> permanent. Makes maximum Additional Child Tax Credit (ACTC) amount permanent. Makes TCJA’s MAGI phaseout thresholds permanent. CTC increased to $2,200</a:t>
          </a:r>
          <a:r>
            <a:rPr lang="en-US" sz="1100" b="0" baseline="0">
              <a:solidFill>
                <a:schemeClr val="dk1"/>
              </a:solidFill>
              <a:effectLst/>
              <a:latin typeface="+mn-lt"/>
              <a:ea typeface="+mn-ea"/>
              <a:cs typeface="+mn-cs"/>
            </a:rPr>
            <a:t> starting in 2025. ACTC remains at $1,700.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Child and Dependent Care Credit: </a:t>
          </a:r>
          <a:r>
            <a:rPr lang="en-US" sz="1100">
              <a:solidFill>
                <a:schemeClr val="dk1"/>
              </a:solidFill>
              <a:effectLst/>
              <a:latin typeface="+mn-lt"/>
              <a:ea typeface="+mn-ea"/>
              <a:cs typeface="+mn-cs"/>
            </a:rPr>
            <a:t>Increases the applicable percentage of care expenses used to calculate the Child and Dependent Care Credit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Adoption</a:t>
          </a:r>
          <a:r>
            <a:rPr lang="en-US" sz="1100" b="1" baseline="0">
              <a:solidFill>
                <a:schemeClr val="dk1"/>
              </a:solidFill>
              <a:effectLst/>
              <a:latin typeface="+mn-lt"/>
              <a:ea typeface="+mn-ea"/>
              <a:cs typeface="+mn-cs"/>
            </a:rPr>
            <a:t> Credit: </a:t>
          </a:r>
          <a:r>
            <a:rPr lang="en-US" sz="1100" b="0" baseline="0">
              <a:solidFill>
                <a:schemeClr val="dk1"/>
              </a:solidFill>
              <a:effectLst/>
              <a:latin typeface="+mn-lt"/>
              <a:ea typeface="+mn-ea"/>
              <a:cs typeface="+mn-cs"/>
            </a:rPr>
            <a:t>$5,000 (ndexed for inflation) is now refundable starting in 2025. </a:t>
          </a:r>
          <a:r>
            <a:rPr lang="en-US" sz="1100">
              <a:solidFill>
                <a:schemeClr val="dk1"/>
              </a:solidFill>
              <a:effectLst/>
              <a:latin typeface="+mn-lt"/>
              <a:ea typeface="+mn-ea"/>
              <a:cs typeface="+mn-cs"/>
            </a:rPr>
            <a: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Credit</a:t>
          </a:r>
          <a:r>
            <a:rPr lang="en-US" sz="1100" b="1" baseline="0">
              <a:solidFill>
                <a:schemeClr val="dk1"/>
              </a:solidFill>
              <a:effectLst/>
              <a:latin typeface="+mn-lt"/>
              <a:ea typeface="+mn-ea"/>
              <a:cs typeface="+mn-cs"/>
            </a:rPr>
            <a:t> for Other Dependents: </a:t>
          </a:r>
          <a:r>
            <a:rPr lang="en-US" sz="1100" b="0" baseline="0">
              <a:solidFill>
                <a:schemeClr val="dk1"/>
              </a:solidFill>
              <a:effectLst/>
              <a:latin typeface="+mn-lt"/>
              <a:ea typeface="+mn-ea"/>
              <a:cs typeface="+mn-cs"/>
            </a:rPr>
            <a:t>$500 credit for other depends made permanent.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Clean Energy Credits: </a:t>
          </a:r>
          <a:r>
            <a:rPr lang="en-US" sz="1100" b="0" baseline="0">
              <a:solidFill>
                <a:schemeClr val="dk1"/>
              </a:solidFill>
              <a:effectLst/>
              <a:latin typeface="+mn-lt"/>
              <a:ea typeface="+mn-ea"/>
              <a:cs typeface="+mn-cs"/>
            </a:rPr>
            <a:t>All clean energy credits were repealed by the end of 2025.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Lifetime Learning Credits: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modified adjusted gross income (MAGI) amount used to phase out the Lifetime Learning Credit has not been adjusted for inflation for tax years beginning after Dec. 31, 2020. The Lifetime Learning Credit is phased out for taxpayers with MAGI between $80,000 and $90,000 ($160,000 and $180,000 for joint returns).</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AMT:</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TCJA AMT exemption amounts made permanent. Exemption phaseouts reverted to 2018 levels.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Adoption Credit: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Makes up to $5,000 of the adoption tax credit refundable, indexed to inflation, beginning in 2027.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Third Party Network Payments (Ebay / Etsy / Venmo):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Under the American Rescue Plan Act of 2021, a Form 1099-K was required for payments exceeding $600 (but never implemented).  OBBA modifies the exemption to the previous threshold of above $20,000 or more than 200 transactions starting in 2025. </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Threshold for 1099 Reporting: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 current threshold for reporting of business payments (1099-NEC, 1099-MISC, etc.) is $600. OBBA raises to $2,000 and indexes for inflation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Dependent Care Flexible Spending Account</a:t>
          </a:r>
          <a:r>
            <a:rPr lang="en-US" sz="1100">
              <a:solidFill>
                <a:schemeClr val="dk1"/>
              </a:solidFill>
              <a:effectLst/>
              <a:latin typeface="+mn-lt"/>
              <a:ea typeface="+mn-ea"/>
              <a:cs typeface="+mn-cs"/>
            </a:rPr>
            <a:t>: Maximum funding of Dependent Care FSA increased from $5,000 to $7,500 starting in 2025.</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chemeClr val="dk1"/>
              </a:solidFill>
              <a:effectLst/>
              <a:latin typeface="+mn-lt"/>
              <a:ea typeface="+mn-ea"/>
              <a:cs typeface="+mn-cs"/>
            </a:rPr>
            <a:t>Scholarship</a:t>
          </a:r>
          <a:r>
            <a:rPr lang="en-US" sz="1100" b="1" i="0" u="none" strike="noStrike" baseline="0">
              <a:solidFill>
                <a:schemeClr val="dk1"/>
              </a:solidFill>
              <a:effectLst/>
              <a:latin typeface="+mn-lt"/>
              <a:ea typeface="+mn-ea"/>
              <a:cs typeface="+mn-cs"/>
            </a:rPr>
            <a:t> Granting Organization Tax Credit: </a:t>
          </a:r>
          <a:r>
            <a:rPr lang="en-US" b="0">
              <a:effectLst/>
            </a:rPr>
            <a:t>New, nonrefundable tax credit </a:t>
          </a:r>
          <a:r>
            <a:rPr lang="en-US">
              <a:effectLst/>
            </a:rPr>
            <a:t>for contributions to scholarship-granting organizations</a:t>
          </a:r>
          <a:r>
            <a:rPr lang="en-US" sz="1100">
              <a:solidFill>
                <a:schemeClr val="dk1"/>
              </a:solidFill>
              <a:effectLst/>
              <a:latin typeface="+mn-lt"/>
              <a:ea typeface="+mn-ea"/>
              <a:cs typeface="+mn-cs"/>
            </a:rPr>
            <a:t> (SGOs). The $1,700 tax credit</a:t>
          </a:r>
          <a:r>
            <a:rPr lang="en-US">
              <a:effectLst/>
            </a:rPr>
            <a:t> </a:t>
          </a:r>
          <a:r>
            <a:rPr lang="en-US" sz="1100">
              <a:solidFill>
                <a:schemeClr val="dk1"/>
              </a:solidFill>
              <a:effectLst/>
              <a:latin typeface="+mn-lt"/>
              <a:ea typeface="+mn-ea"/>
              <a:cs typeface="+mn-cs"/>
            </a:rPr>
            <a:t>can be applied against</a:t>
          </a:r>
          <a:r>
            <a:rPr lang="en-US" sz="1100" baseline="0">
              <a:solidFill>
                <a:schemeClr val="dk1"/>
              </a:solidFill>
              <a:effectLst/>
              <a:latin typeface="+mn-lt"/>
              <a:ea typeface="+mn-ea"/>
              <a:cs typeface="+mn-cs"/>
            </a:rPr>
            <a:t> state taxes starting </a:t>
          </a:r>
          <a:r>
            <a:rPr lang="en-US" sz="1100">
              <a:solidFill>
                <a:schemeClr val="dk1"/>
              </a:solidFill>
              <a:effectLst/>
              <a:latin typeface="+mn-lt"/>
              <a:ea typeface="+mn-ea"/>
              <a:cs typeface="+mn-cs"/>
            </a:rPr>
            <a:t>in 2027+.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Estate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gift tax exemption: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Permanently increaes the lifetime exemption amount to $15m starting in 2026.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15</xdr:row>
      <xdr:rowOff>180975</xdr:rowOff>
    </xdr:from>
    <xdr:to>
      <xdr:col>4</xdr:col>
      <xdr:colOff>28575</xdr:colOff>
      <xdr:row>27</xdr:row>
      <xdr:rowOff>95250</xdr:rowOff>
    </xdr:to>
    <xdr:sp macro="" textlink="">
      <xdr:nvSpPr>
        <xdr:cNvPr id="3" name="TextBox 2">
          <a:extLst>
            <a:ext uri="{FF2B5EF4-FFF2-40B4-BE49-F238E27FC236}">
              <a16:creationId xmlns:a16="http://schemas.microsoft.com/office/drawing/2014/main" id="{5EB8D0F8-082C-4B9B-9F7D-07B621B29C05}"/>
            </a:ext>
            <a:ext uri="{147F2762-F138-4A5C-976F-8EAC2B608ADB}">
              <a16:predDERef xmlns:a16="http://schemas.microsoft.com/office/drawing/2014/main" pred="{89E9A3F2-1E28-AC3A-7F89-06ABD118CAA2}"/>
            </a:ext>
          </a:extLst>
        </xdr:cNvPr>
        <xdr:cNvSpPr txBox="1"/>
      </xdr:nvSpPr>
      <xdr:spPr>
        <a:xfrm>
          <a:off x="28575" y="3038475"/>
          <a:ext cx="5991225" cy="22002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Ordering rules</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for Charitable Deduction Floor for Itemizers (0.5% of AGI)</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Capital gain property contributed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Capital gain property contributed to public charities using fair market value;</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3. Cash contributions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 Qualified conservation contributions (a specific type of contribution of land or real estate for conservation purposes);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 Capital gain property contributed to public charities using cost basis; and</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6. Cash contributions to public charities.</a:t>
          </a:r>
        </a:p>
        <a:p>
          <a:pPr marL="171450" indent="-171450" algn="l">
            <a:buFont typeface="Arial" panose="020B0604020202020204" pitchFamily="34" charset="0"/>
            <a:buChar char="•"/>
          </a:pP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contribution is subject to the 20%/30%/50%/60% limit. </a:t>
          </a: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Difference is carried over to future year, INCLUDING the 0.5% limitation only if there is an excess of one of the other limits (20%/30%/50%/60%)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42</xdr:row>
      <xdr:rowOff>9525</xdr:rowOff>
    </xdr:from>
    <xdr:to>
      <xdr:col>3</xdr:col>
      <xdr:colOff>1981200</xdr:colOff>
      <xdr:row>48</xdr:row>
      <xdr:rowOff>19050</xdr:rowOff>
    </xdr:to>
    <xdr:sp macro="" textlink="">
      <xdr:nvSpPr>
        <xdr:cNvPr id="2" name="TextBox 1">
          <a:extLst>
            <a:ext uri="{FF2B5EF4-FFF2-40B4-BE49-F238E27FC236}">
              <a16:creationId xmlns:a16="http://schemas.microsoft.com/office/drawing/2014/main" id="{E8A4D80A-FBD5-B87D-332D-2821CC737EA6}"/>
            </a:ext>
          </a:extLst>
        </xdr:cNvPr>
        <xdr:cNvSpPr txBox="1"/>
      </xdr:nvSpPr>
      <xdr:spPr>
        <a:xfrm>
          <a:off x="0" y="8639175"/>
          <a:ext cx="9124950" cy="1152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1. Installation costs </a:t>
          </a:r>
          <a:r>
            <a:rPr lang="en-US" sz="1100">
              <a:solidFill>
                <a:schemeClr val="dk1"/>
              </a:solidFill>
              <a:effectLst/>
              <a:latin typeface="+mn-lt"/>
              <a:ea typeface="+mn-ea"/>
              <a:cs typeface="+mn-cs"/>
            </a:rPr>
            <a:t>(labor, preparation, assembly) are not included for purposes of calculating eligible expenses related to building envelope improvements but can be included for qualified energy property installations. </a:t>
          </a:r>
          <a:endParaRPr lang="en-US">
            <a:effectLst/>
          </a:endParaRPr>
        </a:p>
        <a:p>
          <a:r>
            <a:rPr lang="en-US" sz="1100" b="0" i="0">
              <a:solidFill>
                <a:schemeClr val="dk1"/>
              </a:solidFill>
              <a:effectLst/>
              <a:latin typeface="+mn-lt"/>
              <a:ea typeface="+mn-ea"/>
              <a:cs typeface="+mn-cs"/>
            </a:rPr>
            <a:t>2. The tax credit applies to the year the project was installed. </a:t>
          </a:r>
        </a:p>
        <a:p>
          <a:r>
            <a:rPr lang="en-US" sz="1100" b="0" i="0">
              <a:solidFill>
                <a:schemeClr val="dk1"/>
              </a:solidFill>
              <a:effectLst/>
              <a:latin typeface="+mn-lt"/>
              <a:ea typeface="+mn-ea"/>
              <a:cs typeface="+mn-cs"/>
            </a:rPr>
            <a:t>3. The credit </a:t>
          </a:r>
          <a:r>
            <a:rPr lang="en-US" sz="1100" b="1" i="0">
              <a:solidFill>
                <a:schemeClr val="dk1"/>
              </a:solidFill>
              <a:effectLst/>
              <a:latin typeface="+mn-lt"/>
              <a:ea typeface="+mn-ea"/>
              <a:cs typeface="+mn-cs"/>
            </a:rPr>
            <a:t>isn’t refundable</a:t>
          </a:r>
          <a:r>
            <a:rPr lang="en-US" sz="1100" b="0" i="0">
              <a:solidFill>
                <a:schemeClr val="dk1"/>
              </a:solidFill>
              <a:effectLst/>
              <a:latin typeface="+mn-lt"/>
              <a:ea typeface="+mn-ea"/>
              <a:cs typeface="+mn-cs"/>
            </a:rPr>
            <a:t> and can’t generate a tax refund, but it </a:t>
          </a:r>
          <a:r>
            <a:rPr lang="en-US" sz="1100" b="1" i="0">
              <a:solidFill>
                <a:schemeClr val="dk1"/>
              </a:solidFill>
              <a:effectLst/>
              <a:latin typeface="+mn-lt"/>
              <a:ea typeface="+mn-ea"/>
              <a:cs typeface="+mn-cs"/>
            </a:rPr>
            <a:t>can be carried over to future years </a:t>
          </a:r>
          <a:r>
            <a:rPr lang="en-US" sz="1100" b="0" i="0">
              <a:solidFill>
                <a:schemeClr val="dk1"/>
              </a:solidFill>
              <a:effectLst/>
              <a:latin typeface="+mn-lt"/>
              <a:ea typeface="+mn-ea"/>
              <a:cs typeface="+mn-cs"/>
            </a:rPr>
            <a:t>to offset future tax liability.</a:t>
          </a:r>
        </a:p>
        <a:p>
          <a:r>
            <a:rPr lang="en-US" sz="1100" b="0" i="0">
              <a:solidFill>
                <a:schemeClr val="dk1"/>
              </a:solidFill>
              <a:effectLst/>
              <a:latin typeface="+mn-lt"/>
              <a:ea typeface="+mn-ea"/>
              <a:cs typeface="+mn-cs"/>
            </a:rPr>
            <a:t>4.</a:t>
          </a:r>
          <a:r>
            <a:rPr lang="en-US" sz="1100" b="0" i="0" baseline="0">
              <a:solidFill>
                <a:schemeClr val="dk1"/>
              </a:solidFill>
              <a:effectLst/>
              <a:latin typeface="+mn-lt"/>
              <a:ea typeface="+mn-ea"/>
              <a:cs typeface="+mn-cs"/>
            </a:rPr>
            <a:t> C</a:t>
          </a:r>
          <a:r>
            <a:rPr lang="en-US" sz="1100" b="0" i="0">
              <a:solidFill>
                <a:schemeClr val="dk1"/>
              </a:solidFill>
              <a:effectLst/>
              <a:latin typeface="+mn-lt"/>
              <a:ea typeface="+mn-ea"/>
              <a:cs typeface="+mn-cs"/>
            </a:rPr>
            <a:t>redits for the purchase </a:t>
          </a:r>
          <a:r>
            <a:rPr lang="en-US" sz="1100" b="1" i="0">
              <a:solidFill>
                <a:schemeClr val="dk1"/>
              </a:solidFill>
              <a:effectLst/>
              <a:latin typeface="+mn-lt"/>
              <a:ea typeface="+mn-ea"/>
              <a:cs typeface="+mn-cs"/>
            </a:rPr>
            <a:t>roofing material </a:t>
          </a:r>
          <a:r>
            <a:rPr lang="en-US" sz="1100" b="0" i="0">
              <a:solidFill>
                <a:schemeClr val="dk1"/>
              </a:solidFill>
              <a:effectLst/>
              <a:latin typeface="+mn-lt"/>
              <a:ea typeface="+mn-ea"/>
              <a:cs typeface="+mn-cs"/>
            </a:rPr>
            <a:t>will be removed from the Energy Efficient Home Improvement Credit after 2022.  </a:t>
          </a:r>
          <a:endParaRPr lang="en-US" sz="1100"/>
        </a:p>
      </xdr:txBody>
    </xdr:sp>
    <xdr:clientData/>
  </xdr:twoCellAnchor>
  <xdr:twoCellAnchor>
    <xdr:from>
      <xdr:col>0</xdr:col>
      <xdr:colOff>0</xdr:colOff>
      <xdr:row>15</xdr:row>
      <xdr:rowOff>3176</xdr:rowOff>
    </xdr:from>
    <xdr:to>
      <xdr:col>4</xdr:col>
      <xdr:colOff>9525</xdr:colOff>
      <xdr:row>18</xdr:row>
      <xdr:rowOff>0</xdr:rowOff>
    </xdr:to>
    <xdr:sp macro="" textlink="">
      <xdr:nvSpPr>
        <xdr:cNvPr id="4" name="TextBox 3">
          <a:extLst>
            <a:ext uri="{FF2B5EF4-FFF2-40B4-BE49-F238E27FC236}">
              <a16:creationId xmlns:a16="http://schemas.microsoft.com/office/drawing/2014/main" id="{BF40098C-3590-9AD2-8484-A36B1A628854}"/>
            </a:ext>
            <a:ext uri="{147F2762-F138-4A5C-976F-8EAC2B608ADB}">
              <a16:predDERef xmlns:a16="http://schemas.microsoft.com/office/drawing/2014/main" pred="{E8A4D80A-FBD5-B87D-332D-2821CC737EA6}"/>
            </a:ext>
          </a:extLst>
        </xdr:cNvPr>
        <xdr:cNvSpPr txBox="1"/>
      </xdr:nvSpPr>
      <xdr:spPr>
        <a:xfrm>
          <a:off x="0" y="3022601"/>
          <a:ext cx="8534400" cy="6477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List of Qualifying Expenses:</a:t>
          </a:r>
          <a:r>
            <a:rPr lang="en-US" sz="1100" b="0" i="0">
              <a:solidFill>
                <a:schemeClr val="dk1"/>
              </a:solidFill>
              <a:effectLst/>
              <a:latin typeface="+mn-lt"/>
              <a:ea typeface="+mn-ea"/>
              <a:cs typeface="+mn-cs"/>
            </a:rPr>
            <a:t> Solar electric property, solar water heaters, geothermal heat pumps, small wind turbines, fuel cell property, qualified biomass fuel property. The Inflation Reduction Act added </a:t>
          </a:r>
          <a:r>
            <a:rPr lang="en-US" sz="1100" b="1" i="0">
              <a:solidFill>
                <a:schemeClr val="dk1"/>
              </a:solidFill>
              <a:effectLst/>
              <a:latin typeface="+mn-lt"/>
              <a:ea typeface="+mn-ea"/>
              <a:cs typeface="+mn-cs"/>
            </a:rPr>
            <a:t>qualified battery storage technology</a:t>
          </a:r>
          <a:r>
            <a:rPr lang="en-US" sz="1100" b="0" i="0">
              <a:solidFill>
                <a:schemeClr val="dk1"/>
              </a:solidFill>
              <a:effectLst/>
              <a:latin typeface="+mn-lt"/>
              <a:ea typeface="+mn-ea"/>
              <a:cs typeface="+mn-cs"/>
            </a:rPr>
            <a:t> to this list of qualified expenses.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9525</xdr:rowOff>
    </xdr:from>
    <xdr:to>
      <xdr:col>4</xdr:col>
      <xdr:colOff>9525</xdr:colOff>
      <xdr:row>40</xdr:row>
      <xdr:rowOff>19050</xdr:rowOff>
    </xdr:to>
    <xdr:sp macro="" textlink="">
      <xdr:nvSpPr>
        <xdr:cNvPr id="3" name="TextBox 2">
          <a:extLst>
            <a:ext uri="{FF2B5EF4-FFF2-40B4-BE49-F238E27FC236}">
              <a16:creationId xmlns:a16="http://schemas.microsoft.com/office/drawing/2014/main" id="{EF3072F8-C1C7-484F-1536-A4F4DBFF45F0}"/>
            </a:ext>
          </a:extLst>
        </xdr:cNvPr>
        <xdr:cNvSpPr txBox="1"/>
      </xdr:nvSpPr>
      <xdr:spPr>
        <a:xfrm>
          <a:off x="0" y="7058025"/>
          <a:ext cx="5505450" cy="5810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Note:</a:t>
          </a:r>
          <a:r>
            <a:rPr lang="en-US" sz="1100">
              <a:solidFill>
                <a:schemeClr val="dk1"/>
              </a:solidFill>
              <a:latin typeface="+mn-lt"/>
              <a:ea typeface="+mn-lt"/>
              <a:cs typeface="+mn-lt"/>
            </a:rPr>
            <a:t> Dependent Care was not indexed for inflation. IRC Section 129 fixes it at $5,000 where it has been since 1986.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20</xdr:row>
      <xdr:rowOff>180975</xdr:rowOff>
    </xdr:from>
    <xdr:to>
      <xdr:col>4</xdr:col>
      <xdr:colOff>0</xdr:colOff>
      <xdr:row>25</xdr:row>
      <xdr:rowOff>9525</xdr:rowOff>
    </xdr:to>
    <xdr:sp macro="" textlink="">
      <xdr:nvSpPr>
        <xdr:cNvPr id="3" name="TextBox 1">
          <a:extLst>
            <a:ext uri="{FF2B5EF4-FFF2-40B4-BE49-F238E27FC236}">
              <a16:creationId xmlns:a16="http://schemas.microsoft.com/office/drawing/2014/main" id="{3558006B-591C-4856-B7CD-55EC578FE772}"/>
            </a:ext>
            <a:ext uri="{147F2762-F138-4A5C-976F-8EAC2B608ADB}">
              <a16:predDERef xmlns:a16="http://schemas.microsoft.com/office/drawing/2014/main" pred="{049285EC-28DC-0B36-5DAD-20F9BE185286}"/>
            </a:ext>
          </a:extLst>
        </xdr:cNvPr>
        <xdr:cNvSpPr txBox="1"/>
      </xdr:nvSpPr>
      <xdr:spPr>
        <a:xfrm>
          <a:off x="0" y="4657725"/>
          <a:ext cx="5715000" cy="78105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Pre NRA: </a:t>
          </a:r>
          <a:r>
            <a:rPr lang="en-US" sz="1100">
              <a:solidFill>
                <a:schemeClr val="dk1"/>
              </a:solidFill>
              <a:latin typeface="+mn-lt"/>
              <a:ea typeface="+mn-lt"/>
              <a:cs typeface="+mn-lt"/>
            </a:rPr>
            <a:t>SSA withholds $1 in benefits for every $2 of earnings in excess of the Pre NRA exempt amount.</a:t>
          </a:r>
          <a:endParaRPr lang="en-US" sz="1100" b="1">
            <a:solidFill>
              <a:schemeClr val="dk1"/>
            </a:solidFill>
            <a:latin typeface="+mn-lt"/>
            <a:ea typeface="+mn-lt"/>
            <a:cs typeface="+mn-lt"/>
          </a:endParaRPr>
        </a:p>
        <a:p>
          <a:pPr marL="0" indent="0"/>
          <a:r>
            <a:rPr lang="en-US" sz="1100" b="1">
              <a:solidFill>
                <a:schemeClr val="dk1"/>
              </a:solidFill>
              <a:latin typeface="+mn-lt"/>
              <a:ea typeface="+mn-lt"/>
              <a:cs typeface="+mn-lt"/>
            </a:rPr>
            <a:t>Year of NRA: </a:t>
          </a:r>
          <a:r>
            <a:rPr lang="en-US" sz="1100">
              <a:solidFill>
                <a:schemeClr val="dk1"/>
              </a:solidFill>
              <a:latin typeface="+mn-lt"/>
              <a:ea typeface="+mn-lt"/>
              <a:cs typeface="+mn-lt"/>
            </a:rPr>
            <a:t>SSA withholds $1 in benefits for every $3 of earnings until NRA is reached.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11</xdr:row>
      <xdr:rowOff>85725</xdr:rowOff>
    </xdr:from>
    <xdr:to>
      <xdr:col>16</xdr:col>
      <xdr:colOff>47625</xdr:colOff>
      <xdr:row>20</xdr:row>
      <xdr:rowOff>19050</xdr:rowOff>
    </xdr:to>
    <xdr:sp macro="" textlink="">
      <xdr:nvSpPr>
        <xdr:cNvPr id="3" name="TextBox 2">
          <a:extLst>
            <a:ext uri="{FF2B5EF4-FFF2-40B4-BE49-F238E27FC236}">
              <a16:creationId xmlns:a16="http://schemas.microsoft.com/office/drawing/2014/main" id="{5BE30D22-550E-44FA-AC15-FCA30741BC4E}"/>
            </a:ext>
          </a:extLst>
        </xdr:cNvPr>
        <xdr:cNvSpPr txBox="1"/>
      </xdr:nvSpPr>
      <xdr:spPr>
        <a:xfrm>
          <a:off x="8696325" y="2562225"/>
          <a:ext cx="8648700" cy="16478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Plans F and G also offer a high-deductible plan in some states. With this option, you must pay for Medicare-covered costs (coinsurance, copayments, and deductibles) up to the deductible amount of $2,870 in 2025 before your policy pays anything. (You can’t buy Plans C and F if you were new to Medicare on or after January 1, 2020. See previous page for more information.) </a:t>
          </a:r>
        </a:p>
        <a:p>
          <a:endParaRPr lang="en-US"/>
        </a:p>
        <a:p>
          <a:r>
            <a:rPr lang="en-US"/>
            <a:t>** For Plans K and L, after you meet your out-of-pocket yearly limit and your yearly Part B deductible ($257 in 2025), the Medigap plan pays 100% of covered services for the rest of the calendar year. </a:t>
          </a:r>
        </a:p>
        <a:p>
          <a:endParaRPr lang="en-US"/>
        </a:p>
        <a:p>
          <a:r>
            <a:rPr lang="en-US"/>
            <a:t>***Plan N pays 100% of the Part B coinsurance. You must pay a copayment of up to $20 for some office visits and up to a $50 copayment for emergency room visits that don’t result in an inpatient admission.</a:t>
          </a:r>
          <a:endParaRPr lang="en-US" sz="1100"/>
        </a:p>
      </xdr:txBody>
    </xdr:sp>
    <xdr:clientData/>
  </xdr:twoCellAnchor>
  <xdr:twoCellAnchor>
    <xdr:from>
      <xdr:col>0</xdr:col>
      <xdr:colOff>0</xdr:colOff>
      <xdr:row>29</xdr:row>
      <xdr:rowOff>38100</xdr:rowOff>
    </xdr:from>
    <xdr:to>
      <xdr:col>4</xdr:col>
      <xdr:colOff>9525</xdr:colOff>
      <xdr:row>33</xdr:row>
      <xdr:rowOff>95250</xdr:rowOff>
    </xdr:to>
    <xdr:sp macro="" textlink="">
      <xdr:nvSpPr>
        <xdr:cNvPr id="4" name="TextBox 3">
          <a:extLst>
            <a:ext uri="{FF2B5EF4-FFF2-40B4-BE49-F238E27FC236}">
              <a16:creationId xmlns:a16="http://schemas.microsoft.com/office/drawing/2014/main" id="{3F3B9057-42BF-4C5A-99BC-876AF25E44E3}"/>
            </a:ext>
            <a:ext uri="{147F2762-F138-4A5C-976F-8EAC2B608ADB}">
              <a16:predDERef xmlns:a16="http://schemas.microsoft.com/office/drawing/2014/main" pred="{5BE30D22-550E-44FA-AC15-FCA30741BC4E}"/>
            </a:ext>
          </a:extLst>
        </xdr:cNvPr>
        <xdr:cNvSpPr txBox="1"/>
      </xdr:nvSpPr>
      <xdr:spPr>
        <a:xfrm>
          <a:off x="0" y="6781800"/>
          <a:ext cx="8372475" cy="771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a:t>A </a:t>
          </a:r>
          <a:r>
            <a:rPr lang="en-US" b="1"/>
            <a:t>benefit period </a:t>
          </a:r>
          <a:r>
            <a:rPr lang="en-US"/>
            <a:t>begins the day you’re admitted as an inpatient in a hospital or skilled nursing facility. The benefit period ends when you haven’t gotten any inpatient hospital care (or skilled care in a skilled nursing facility) for 60 days in a row. If you go into a hospital or a skilled nursing facility after one benefit period has ended, a new benefit period begins. You must pay the inpatient hospital deductible for each benefit period. There’s no limit to the number of benefit periods.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180975</xdr:rowOff>
    </xdr:from>
    <xdr:to>
      <xdr:col>12</xdr:col>
      <xdr:colOff>12700</xdr:colOff>
      <xdr:row>43</xdr:row>
      <xdr:rowOff>63500</xdr:rowOff>
    </xdr:to>
    <xdr:sp macro="" textlink="">
      <xdr:nvSpPr>
        <xdr:cNvPr id="2" name="TextBox 1">
          <a:extLst>
            <a:ext uri="{FF2B5EF4-FFF2-40B4-BE49-F238E27FC236}">
              <a16:creationId xmlns:a16="http://schemas.microsoft.com/office/drawing/2014/main" id="{886BBFD9-3FF3-455C-A298-DB8ACE2D20F8}"/>
            </a:ext>
          </a:extLst>
        </xdr:cNvPr>
        <xdr:cNvSpPr txBox="1"/>
      </xdr:nvSpPr>
      <xdr:spPr>
        <a:xfrm>
          <a:off x="0" y="8610600"/>
          <a:ext cx="9899650" cy="7969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Marketplace sends Form 1095-A to taxpayer early in the year if someone in the household had a Marketplace health plan.</a:t>
          </a:r>
          <a:r>
            <a:rPr lang="en-US" sz="1100" b="0" i="0" baseline="0">
              <a:solidFill>
                <a:schemeClr val="dk1"/>
              </a:solidFill>
              <a:effectLst/>
              <a:latin typeface="+mn-lt"/>
              <a:ea typeface="+mn-ea"/>
              <a:cs typeface="+mn-cs"/>
            </a:rPr>
            <a:t> The 1095-A will have the premium cost of the second lowest silver plan for their zip code. Applying the taxpayers applicable premium percentage to their MAGI results in the amount they are expected to pay for their health insurance plan. This amount is then subtracted from the cost of the second lowest silver plan for their zip code. The resulting amount (if positive) is the amount of their premium tax credit. </a:t>
          </a:r>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Taxpayers using the Married Filing Separately filing status are not eligible for the Premium Tax Credit. </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632460</xdr:colOff>
      <xdr:row>14</xdr:row>
      <xdr:rowOff>76199</xdr:rowOff>
    </xdr:to>
    <xdr:sp macro="" textlink="">
      <xdr:nvSpPr>
        <xdr:cNvPr id="2" name="TextBox 1">
          <a:extLst>
            <a:ext uri="{FF2B5EF4-FFF2-40B4-BE49-F238E27FC236}">
              <a16:creationId xmlns:a16="http://schemas.microsoft.com/office/drawing/2014/main" id="{940CAFE7-26FA-4457-A496-2FE55D5AAA02}"/>
            </a:ext>
          </a:extLst>
        </xdr:cNvPr>
        <xdr:cNvSpPr txBox="1"/>
      </xdr:nvSpPr>
      <xdr:spPr>
        <a:xfrm>
          <a:off x="0" y="1990725"/>
          <a:ext cx="7090410" cy="619124"/>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RMD</a:t>
          </a:r>
          <a:r>
            <a:rPr lang="en-US" sz="1100" b="1" baseline="0">
              <a:solidFill>
                <a:schemeClr val="dk1"/>
              </a:solidFill>
              <a:effectLst/>
              <a:latin typeface="+mn-lt"/>
              <a:ea typeface="+mn-ea"/>
              <a:cs typeface="+mn-cs"/>
            </a:rPr>
            <a:t> Required for</a:t>
          </a:r>
          <a:r>
            <a:rPr lang="en-US" sz="1100" b="0" baseline="0">
              <a:solidFill>
                <a:schemeClr val="dk1"/>
              </a:solidFill>
              <a:effectLst/>
              <a:latin typeface="+mn-lt"/>
              <a:ea typeface="+mn-ea"/>
              <a:cs typeface="+mn-cs"/>
            </a:rPr>
            <a:t>: </a:t>
          </a:r>
          <a:r>
            <a:rPr lang="en-US" sz="1100" b="0" i="0">
              <a:solidFill>
                <a:schemeClr val="dk1"/>
              </a:solidFill>
              <a:effectLst/>
              <a:latin typeface="+mn-lt"/>
              <a:ea typeface="+mn-ea"/>
              <a:cs typeface="+mn-cs"/>
            </a:rPr>
            <a:t>Retirement plan account owners can delay taking their RMDs until the year in which they retire, unless they're a 5% owner of the business sponsoring the plan. Owners of traditional IRA, and SEP and SIMPLE IRA accounts must begin taking RMDs once the account holder is age 73, even if they're retired.</a:t>
          </a:r>
          <a:endParaRPr lang="en-US">
            <a:effectLst/>
          </a:endParaRPr>
        </a:p>
      </xdr:txBody>
    </xdr:sp>
    <xdr:clientData/>
  </xdr:twoCellAnchor>
  <xdr:twoCellAnchor>
    <xdr:from>
      <xdr:col>0</xdr:col>
      <xdr:colOff>-1905</xdr:colOff>
      <xdr:row>14</xdr:row>
      <xdr:rowOff>173355</xdr:rowOff>
    </xdr:from>
    <xdr:to>
      <xdr:col>9</xdr:col>
      <xdr:colOff>638175</xdr:colOff>
      <xdr:row>20</xdr:row>
      <xdr:rowOff>140971</xdr:rowOff>
    </xdr:to>
    <xdr:sp macro="" textlink="">
      <xdr:nvSpPr>
        <xdr:cNvPr id="3" name="TextBox 2">
          <a:extLst>
            <a:ext uri="{FF2B5EF4-FFF2-40B4-BE49-F238E27FC236}">
              <a16:creationId xmlns:a16="http://schemas.microsoft.com/office/drawing/2014/main" id="{94D47DDD-6FEA-4ECF-B06E-021DE96A373C}"/>
            </a:ext>
            <a:ext uri="{147F2762-F138-4A5C-976F-8EAC2B608ADB}">
              <a16:predDERef xmlns:a16="http://schemas.microsoft.com/office/drawing/2014/main" pred="{940CAFE7-26FA-4457-A496-2FE55D5AAA02}"/>
            </a:ext>
          </a:extLst>
        </xdr:cNvPr>
        <xdr:cNvSpPr txBox="1"/>
      </xdr:nvSpPr>
      <xdr:spPr>
        <a:xfrm>
          <a:off x="-1905" y="2707005"/>
          <a:ext cx="7098030" cy="1053466"/>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Applicable RMD Age</a:t>
          </a:r>
          <a:r>
            <a:rPr lang="en-US" sz="1100" b="0" baseline="0"/>
            <a:t>: </a:t>
          </a:r>
        </a:p>
        <a:p>
          <a:r>
            <a:rPr lang="en-US" sz="1100" b="0" baseline="0"/>
            <a:t>73: Individual who turns 72 after 12/31/22 and 73 before 1/1/33</a:t>
          </a:r>
        </a:p>
        <a:p>
          <a:r>
            <a:rPr lang="en-US" sz="1100" b="0" baseline="0"/>
            <a:t>75: Individual who turns 74 after 12/31/33</a:t>
          </a:r>
        </a:p>
        <a:p>
          <a:r>
            <a:rPr lang="en-US" sz="1100" b="1" i="1" baseline="0"/>
            <a:t>Note: </a:t>
          </a:r>
          <a:r>
            <a:rPr lang="en-US" sz="1100" b="0" i="1" baseline="0"/>
            <a:t>Clarified by https://www.federalregister.gov/documents/2024/07/19/2024-14542/required-minimum-distributions </a:t>
          </a:r>
          <a:endParaRPr lang="en-US" sz="1100" b="0" i="1"/>
        </a:p>
      </xdr:txBody>
    </xdr:sp>
    <xdr:clientData/>
  </xdr:twoCellAnchor>
</xdr:wsDr>
</file>

<file path=xl/persons/person.xml><?xml version="1.0" encoding="utf-8"?>
<personList xmlns="http://schemas.microsoft.com/office/spreadsheetml/2018/threadedcomments" xmlns:x="http://schemas.openxmlformats.org/spreadsheetml/2006/main">
  <person displayName="Seneca Hillock-Lonstein" id="{C2F83087-FCF7-454F-B8A0-0C120092E893}" userId="S::seneca@milestonefinancialplanning.com::dd8b7b63-1176-429d-83d7-ad438a2756d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9" dT="2025-11-24T20:02:59.89" personId="{C2F83087-FCF7-454F-B8A0-0C120092E893}" id="{4CD8C27D-3F2D-4402-88DE-10DCFA406FC3}">
    <text>Is this still 5% or do you now pay $0 once you go over the cap?</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sa.gov/OACT/COLA/rtea.html" TargetMode="External"/><Relationship Id="rId18" Type="http://schemas.openxmlformats.org/officeDocument/2006/relationships/hyperlink" Target="https://www.irs.gov/pub/irs-drop/rp-23-23.pdf" TargetMode="External"/><Relationship Id="rId26" Type="http://schemas.openxmlformats.org/officeDocument/2006/relationships/hyperlink" Target="https://www.irs.gov/tax-professionals/standard-mileage-rates" TargetMode="External"/><Relationship Id="rId3" Type="http://schemas.openxmlformats.org/officeDocument/2006/relationships/hyperlink" Target="https://www.irs.gov/pub/irs-drop/rp-22-38.pdf" TargetMode="External"/><Relationship Id="rId21" Type="http://schemas.openxmlformats.org/officeDocument/2006/relationships/hyperlink" Target="https://www.irs.gov/forms-pubs/about-form-8863" TargetMode="External"/><Relationship Id="rId34" Type="http://schemas.openxmlformats.org/officeDocument/2006/relationships/vmlDrawing" Target="../drawings/vmlDrawing1.vml"/><Relationship Id="rId7" Type="http://schemas.openxmlformats.org/officeDocument/2006/relationships/hyperlink" Target="https://www.irs.gov/pub/irs-pdf/i2441.pdf" TargetMode="External"/><Relationship Id="rId12" Type="http://schemas.openxmlformats.org/officeDocument/2006/relationships/hyperlink" Target="https://www.ssa.gov/oact/cola/QC.html" TargetMode="External"/><Relationship Id="rId17" Type="http://schemas.openxmlformats.org/officeDocument/2006/relationships/hyperlink" Target="https://www.cms.gov/medicare/health-plans/medigap/fandj" TargetMode="External"/><Relationship Id="rId25" Type="http://schemas.openxmlformats.org/officeDocument/2006/relationships/hyperlink" Target="https://www.irs.gov/pub/irs-dft/p503--dft.pdf" TargetMode="External"/><Relationship Id="rId33" Type="http://schemas.openxmlformats.org/officeDocument/2006/relationships/drawing" Target="../drawings/drawing1.xml"/><Relationship Id="rId2" Type="http://schemas.openxmlformats.org/officeDocument/2006/relationships/hyperlink" Target="https://www.irs.gov/pub/irs-drop/rp-23-29.pdf" TargetMode="External"/><Relationship Id="rId16" Type="http://schemas.openxmlformats.org/officeDocument/2006/relationships/hyperlink" Target="https://www.cms.gov/Medicare/Health-Plans/Medigap/KandL" TargetMode="External"/><Relationship Id="rId20" Type="http://schemas.openxmlformats.org/officeDocument/2006/relationships/hyperlink" Target="https://www.cms.gov/newsroom/fact-sheets/2025-medicare-parts-b-premiums-and-deductibles" TargetMode="External"/><Relationship Id="rId29" Type="http://schemas.openxmlformats.org/officeDocument/2006/relationships/hyperlink" Target="https://aspe.hhs.gov/sites/default/files/documents/dd73d4f00d8a819d10b2fdb70d254f7b/detailed-guidelines-2025.pdf" TargetMode="External"/><Relationship Id="rId1" Type="http://schemas.openxmlformats.org/officeDocument/2006/relationships/hyperlink" Target="https://www.healthcare.gov/glossary/federal-poverty-level-fpl/" TargetMode="External"/><Relationship Id="rId6" Type="http://schemas.openxmlformats.org/officeDocument/2006/relationships/hyperlink" Target="https://www.irs.gov/newsroom/how-a-taxpayers-filing-status-affects-their-tax-return" TargetMode="External"/><Relationship Id="rId11" Type="http://schemas.openxmlformats.org/officeDocument/2006/relationships/hyperlink" Target="https://www.ssa.gov/oact/cola/colaseries.html" TargetMode="External"/><Relationship Id="rId24" Type="http://schemas.openxmlformats.org/officeDocument/2006/relationships/hyperlink" Target="https://www.irs.gov/pub/irs-drop/rp-24-40.pdf" TargetMode="External"/><Relationship Id="rId32" Type="http://schemas.openxmlformats.org/officeDocument/2006/relationships/printerSettings" Target="../printerSettings/printerSettings1.bin"/><Relationship Id="rId5" Type="http://schemas.openxmlformats.org/officeDocument/2006/relationships/hyperlink" Target="https://www.irs.gov/irb/2021-35_IRB" TargetMode="External"/><Relationship Id="rId15" Type="http://schemas.openxmlformats.org/officeDocument/2006/relationships/hyperlink" Target="https://www.medicare.gov/publications/10050-Medicare-and-You.pdf" TargetMode="External"/><Relationship Id="rId23" Type="http://schemas.openxmlformats.org/officeDocument/2006/relationships/hyperlink" Target="https://www.irs.gov/pub/irs-drop/n-24-80.pdf" TargetMode="External"/><Relationship Id="rId28" Type="http://schemas.openxmlformats.org/officeDocument/2006/relationships/hyperlink" Target="https://www.irs.gov/pub/irs-drop/rp-25-25.pdf" TargetMode="External"/><Relationship Id="rId10" Type="http://schemas.openxmlformats.org/officeDocument/2006/relationships/hyperlink" Target="https://www.ssa.gov/OACT/COLA/cbb.html" TargetMode="External"/><Relationship Id="rId19" Type="http://schemas.openxmlformats.org/officeDocument/2006/relationships/hyperlink" Target="https://www.irs.gov/pub/irs-drop/rp-23-34.pdf" TargetMode="External"/><Relationship Id="rId31" Type="http://schemas.openxmlformats.org/officeDocument/2006/relationships/hyperlink" Target="https://www.cms.gov/newsroom/fact-sheets/2026-medicare-parts-b-premiums-deductibles" TargetMode="External"/><Relationship Id="rId4" Type="http://schemas.openxmlformats.org/officeDocument/2006/relationships/hyperlink" Target="https://www.irs.gov/pub/irs-drop/rp-22-24.pdf" TargetMode="External"/><Relationship Id="rId9" Type="http://schemas.openxmlformats.org/officeDocument/2006/relationships/hyperlink" Target="https://www.federalregister.gov/documents/2020/11/12/2020-24723/updated-life-expectancy-and-distribution-period-tables-used-for-purposes-of-determining-minimum" TargetMode="External"/><Relationship Id="rId14" Type="http://schemas.openxmlformats.org/officeDocument/2006/relationships/hyperlink" Target="https://www.ssa.gov/OACT/COLA/examplemax.html" TargetMode="External"/><Relationship Id="rId22" Type="http://schemas.openxmlformats.org/officeDocument/2006/relationships/hyperlink" Target="https://www.irs.gov/pub/irs-drop/rp-24-25.pdf" TargetMode="External"/><Relationship Id="rId27" Type="http://schemas.openxmlformats.org/officeDocument/2006/relationships/hyperlink" Target="https://www.irs.gov/pub/irs-drop/rp-25-32.pdf" TargetMode="External"/><Relationship Id="rId30" Type="http://schemas.openxmlformats.org/officeDocument/2006/relationships/hyperlink" Target="https://www.irs.gov/pub/irs-drop/n-25-67.pdf" TargetMode="External"/><Relationship Id="rId8" Type="http://schemas.openxmlformats.org/officeDocument/2006/relationships/hyperlink" Target="https://www.irs.gov/schedule8812"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rs.gov/newsroom/irs-sets-2026-business-standard-mileage-rate-at-725-cents-per-mile-up-25-cents" TargetMode="External"/><Relationship Id="rId2" Type="http://schemas.openxmlformats.org/officeDocument/2006/relationships/hyperlink" Target="https://home.treasury.gov/system/files/136/Tipped-Occupations-Detailed-8-27-2025.pdf" TargetMode="External"/><Relationship Id="rId1" Type="http://schemas.openxmlformats.org/officeDocument/2006/relationships/hyperlink" Target="https://www.irs.gov/taxtopics/tc559"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F249-7BED-4364-94C7-DE5864A9E3AF}">
  <sheetPr>
    <pageSetUpPr fitToPage="1"/>
  </sheetPr>
  <dimension ref="A1:C63"/>
  <sheetViews>
    <sheetView tabSelected="1" showRuler="0" zoomScaleNormal="100" zoomScalePageLayoutView="85" workbookViewId="0">
      <selection activeCell="A2" sqref="A2"/>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3" ht="18" customHeight="1" x14ac:dyDescent="0.25">
      <c r="A1" s="122" t="s">
        <v>0</v>
      </c>
      <c r="B1" s="10" t="s">
        <v>1</v>
      </c>
      <c r="C1" s="11"/>
    </row>
    <row r="2" spans="1:3" x14ac:dyDescent="0.25">
      <c r="A2" s="245" t="s">
        <v>2</v>
      </c>
      <c r="B2" s="242" t="s">
        <v>3</v>
      </c>
    </row>
    <row r="3" spans="1:3" x14ac:dyDescent="0.25">
      <c r="A3" s="40" t="s">
        <v>4</v>
      </c>
      <c r="B3" s="12" t="s">
        <v>5</v>
      </c>
    </row>
    <row r="4" spans="1:3" x14ac:dyDescent="0.25">
      <c r="A4" s="245" t="s">
        <v>6</v>
      </c>
      <c r="B4" s="242" t="s">
        <v>7</v>
      </c>
    </row>
    <row r="5" spans="1:3" x14ac:dyDescent="0.25">
      <c r="A5" s="40" t="s">
        <v>8</v>
      </c>
      <c r="B5" s="12" t="s">
        <v>9</v>
      </c>
    </row>
    <row r="6" spans="1:3" x14ac:dyDescent="0.25">
      <c r="A6" s="245" t="s">
        <v>10</v>
      </c>
      <c r="B6" s="242" t="s">
        <v>11</v>
      </c>
    </row>
    <row r="7" spans="1:3" x14ac:dyDescent="0.25">
      <c r="A7" s="40" t="s">
        <v>12</v>
      </c>
      <c r="B7" s="12" t="s">
        <v>13</v>
      </c>
    </row>
    <row r="8" spans="1:3" x14ac:dyDescent="0.25">
      <c r="A8" s="245" t="s">
        <v>14</v>
      </c>
      <c r="B8" s="242" t="s">
        <v>15</v>
      </c>
    </row>
    <row r="9" spans="1:3" x14ac:dyDescent="0.25">
      <c r="A9" s="40" t="s">
        <v>16</v>
      </c>
      <c r="B9" s="12" t="s">
        <v>17</v>
      </c>
    </row>
    <row r="10" spans="1:3" x14ac:dyDescent="0.25">
      <c r="A10" s="245" t="s">
        <v>18</v>
      </c>
      <c r="B10" s="242" t="s">
        <v>19</v>
      </c>
    </row>
    <row r="11" spans="1:3" x14ac:dyDescent="0.25">
      <c r="A11" s="40" t="s">
        <v>20</v>
      </c>
      <c r="B11" s="12" t="s">
        <v>21</v>
      </c>
    </row>
    <row r="12" spans="1:3" x14ac:dyDescent="0.25">
      <c r="A12" s="245" t="s">
        <v>22</v>
      </c>
      <c r="B12" s="242" t="s">
        <v>23</v>
      </c>
    </row>
    <row r="13" spans="1:3" x14ac:dyDescent="0.25">
      <c r="A13" s="40" t="s">
        <v>24</v>
      </c>
      <c r="B13" s="12" t="s">
        <v>25</v>
      </c>
    </row>
    <row r="14" spans="1:3" ht="15.75" thickBot="1" x14ac:dyDescent="0.3">
      <c r="A14" s="246" t="s">
        <v>26</v>
      </c>
      <c r="B14" s="247" t="s">
        <v>27</v>
      </c>
    </row>
    <row r="17" spans="1:3" x14ac:dyDescent="0.25">
      <c r="A17" s="122" t="s">
        <v>28</v>
      </c>
      <c r="B17" s="125" t="s">
        <v>29</v>
      </c>
      <c r="C17" s="122" t="s">
        <v>30</v>
      </c>
    </row>
    <row r="18" spans="1:3" ht="30" x14ac:dyDescent="0.25">
      <c r="A18" s="240" t="s">
        <v>31</v>
      </c>
      <c r="B18" s="248" t="s">
        <v>32</v>
      </c>
      <c r="C18" s="240" t="s">
        <v>33</v>
      </c>
    </row>
    <row r="19" spans="1:3" ht="30" x14ac:dyDescent="0.25">
      <c r="A19" t="s">
        <v>34</v>
      </c>
      <c r="B19" s="176" t="s">
        <v>35</v>
      </c>
      <c r="C19" t="s">
        <v>36</v>
      </c>
    </row>
    <row r="20" spans="1:3" x14ac:dyDescent="0.25">
      <c r="A20" s="240" t="s">
        <v>37</v>
      </c>
      <c r="B20" s="241" t="s">
        <v>38</v>
      </c>
      <c r="C20" s="240" t="s">
        <v>39</v>
      </c>
    </row>
    <row r="21" spans="1:3" x14ac:dyDescent="0.25">
      <c r="A21" t="s">
        <v>40</v>
      </c>
      <c r="B21" s="216" t="s">
        <v>41</v>
      </c>
      <c r="C21" t="s">
        <v>42</v>
      </c>
    </row>
    <row r="22" spans="1:3" x14ac:dyDescent="0.25">
      <c r="A22" s="240" t="s">
        <v>43</v>
      </c>
      <c r="B22" s="241" t="s">
        <v>44</v>
      </c>
      <c r="C22" s="240" t="s">
        <v>45</v>
      </c>
    </row>
    <row r="23" spans="1:3" x14ac:dyDescent="0.25">
      <c r="A23" s="12" t="s">
        <v>5</v>
      </c>
      <c r="B23" s="175" t="s">
        <v>46</v>
      </c>
      <c r="C23" s="12" t="s">
        <v>47</v>
      </c>
    </row>
    <row r="24" spans="1:3" ht="30" x14ac:dyDescent="0.25">
      <c r="A24" s="242" t="s">
        <v>5</v>
      </c>
      <c r="B24" s="243" t="s">
        <v>48</v>
      </c>
      <c r="C24" s="242" t="s">
        <v>49</v>
      </c>
    </row>
    <row r="25" spans="1:3" ht="45" x14ac:dyDescent="0.25">
      <c r="A25" s="12" t="s">
        <v>50</v>
      </c>
      <c r="B25" s="175" t="s">
        <v>51</v>
      </c>
      <c r="C25" s="12" t="s">
        <v>52</v>
      </c>
    </row>
    <row r="26" spans="1:3" x14ac:dyDescent="0.25">
      <c r="A26" s="242" t="s">
        <v>53</v>
      </c>
      <c r="B26" s="249" t="s">
        <v>54</v>
      </c>
      <c r="C26" s="242" t="s">
        <v>55</v>
      </c>
    </row>
    <row r="27" spans="1:3" x14ac:dyDescent="0.25">
      <c r="A27" s="12" t="s">
        <v>56</v>
      </c>
      <c r="B27" s="175" t="s">
        <v>57</v>
      </c>
      <c r="C27" s="19" t="s">
        <v>58</v>
      </c>
    </row>
    <row r="28" spans="1:3" x14ac:dyDescent="0.25">
      <c r="A28" s="242" t="s">
        <v>59</v>
      </c>
      <c r="B28" s="249" t="s">
        <v>60</v>
      </c>
      <c r="C28" s="242" t="s">
        <v>61</v>
      </c>
    </row>
    <row r="29" spans="1:3" x14ac:dyDescent="0.25">
      <c r="A29" s="12" t="s">
        <v>62</v>
      </c>
      <c r="B29" s="176" t="s">
        <v>63</v>
      </c>
      <c r="C29" s="12" t="s">
        <v>64</v>
      </c>
    </row>
    <row r="30" spans="1:3" x14ac:dyDescent="0.25">
      <c r="A30" s="242" t="s">
        <v>65</v>
      </c>
      <c r="B30" s="243" t="s">
        <v>66</v>
      </c>
      <c r="C30" s="242" t="s">
        <v>67</v>
      </c>
    </row>
    <row r="31" spans="1:3" x14ac:dyDescent="0.25">
      <c r="A31" s="12" t="s">
        <v>68</v>
      </c>
      <c r="B31" s="175" t="s">
        <v>69</v>
      </c>
      <c r="C31" s="12" t="s">
        <v>70</v>
      </c>
    </row>
    <row r="32" spans="1:3" x14ac:dyDescent="0.25">
      <c r="A32" s="242" t="s">
        <v>71</v>
      </c>
      <c r="B32" s="243" t="s">
        <v>72</v>
      </c>
      <c r="C32" s="242" t="s">
        <v>73</v>
      </c>
    </row>
    <row r="33" spans="1:3" x14ac:dyDescent="0.25">
      <c r="A33" s="12" t="s">
        <v>74</v>
      </c>
      <c r="B33" s="175" t="s">
        <v>75</v>
      </c>
      <c r="C33" s="12" t="s">
        <v>76</v>
      </c>
    </row>
    <row r="34" spans="1:3" x14ac:dyDescent="0.25">
      <c r="A34" s="242" t="s">
        <v>77</v>
      </c>
      <c r="B34" s="243" t="s">
        <v>78</v>
      </c>
      <c r="C34" s="242" t="s">
        <v>79</v>
      </c>
    </row>
    <row r="35" spans="1:3" x14ac:dyDescent="0.25">
      <c r="A35" s="12" t="s">
        <v>80</v>
      </c>
      <c r="B35" s="175" t="s">
        <v>81</v>
      </c>
      <c r="C35" s="12" t="s">
        <v>82</v>
      </c>
    </row>
    <row r="36" spans="1:3" x14ac:dyDescent="0.25">
      <c r="A36" s="242" t="s">
        <v>83</v>
      </c>
      <c r="B36" s="249" t="s">
        <v>84</v>
      </c>
      <c r="C36" s="242" t="s">
        <v>85</v>
      </c>
    </row>
    <row r="37" spans="1:3" x14ac:dyDescent="0.25">
      <c r="A37" s="12" t="s">
        <v>86</v>
      </c>
      <c r="B37" s="244" t="s">
        <v>87</v>
      </c>
      <c r="C37" s="12" t="s">
        <v>88</v>
      </c>
    </row>
    <row r="38" spans="1:3" x14ac:dyDescent="0.25">
      <c r="A38" s="242" t="s">
        <v>89</v>
      </c>
      <c r="B38" s="243" t="s">
        <v>90</v>
      </c>
      <c r="C38" s="242" t="s">
        <v>91</v>
      </c>
    </row>
    <row r="39" spans="1:3" x14ac:dyDescent="0.25">
      <c r="A39" s="12" t="s">
        <v>92</v>
      </c>
      <c r="B39" s="176" t="s">
        <v>93</v>
      </c>
      <c r="C39" s="12" t="s">
        <v>94</v>
      </c>
    </row>
    <row r="40" spans="1:3" x14ac:dyDescent="0.25">
      <c r="A40" s="242" t="s">
        <v>95</v>
      </c>
      <c r="B40" s="250" t="s">
        <v>96</v>
      </c>
      <c r="C40" s="242" t="s">
        <v>97</v>
      </c>
    </row>
    <row r="41" spans="1:3" x14ac:dyDescent="0.25">
      <c r="A41" s="12" t="s">
        <v>98</v>
      </c>
      <c r="B41" s="176" t="s">
        <v>99</v>
      </c>
      <c r="C41" s="12" t="s">
        <v>100</v>
      </c>
    </row>
    <row r="42" spans="1:3" x14ac:dyDescent="0.25">
      <c r="A42" s="242" t="s">
        <v>101</v>
      </c>
      <c r="B42" s="249" t="s">
        <v>102</v>
      </c>
      <c r="C42" s="242" t="s">
        <v>103</v>
      </c>
    </row>
    <row r="43" spans="1:3" x14ac:dyDescent="0.25">
      <c r="A43" s="12" t="s">
        <v>104</v>
      </c>
      <c r="B43" s="215" t="s">
        <v>105</v>
      </c>
      <c r="C43" s="12" t="s">
        <v>106</v>
      </c>
    </row>
    <row r="44" spans="1:3" x14ac:dyDescent="0.25">
      <c r="A44" s="242" t="s">
        <v>107</v>
      </c>
      <c r="B44" s="249" t="s">
        <v>108</v>
      </c>
      <c r="C44" s="242" t="s">
        <v>109</v>
      </c>
    </row>
    <row r="45" spans="1:3" x14ac:dyDescent="0.25">
      <c r="A45" s="12" t="s">
        <v>110</v>
      </c>
      <c r="B45" s="175" t="s">
        <v>111</v>
      </c>
      <c r="C45" s="12" t="s">
        <v>112</v>
      </c>
    </row>
    <row r="46" spans="1:3" x14ac:dyDescent="0.25">
      <c r="A46" s="242" t="s">
        <v>113</v>
      </c>
      <c r="B46" s="249" t="s">
        <v>114</v>
      </c>
      <c r="C46" s="242" t="s">
        <v>115</v>
      </c>
    </row>
    <row r="47" spans="1:3" x14ac:dyDescent="0.25">
      <c r="A47" s="12" t="s">
        <v>116</v>
      </c>
      <c r="B47" s="175" t="s">
        <v>117</v>
      </c>
      <c r="C47" s="12" t="s">
        <v>118</v>
      </c>
    </row>
    <row r="48" spans="1:3" ht="15.75" thickBot="1" x14ac:dyDescent="0.3">
      <c r="A48" s="247" t="s">
        <v>119</v>
      </c>
      <c r="B48" s="251" t="s">
        <v>120</v>
      </c>
      <c r="C48" s="247" t="s">
        <v>121</v>
      </c>
    </row>
    <row r="51" spans="2:2" x14ac:dyDescent="0.25">
      <c r="B51" s="156"/>
    </row>
    <row r="52" spans="2:2" x14ac:dyDescent="0.25">
      <c r="B52" s="156"/>
    </row>
    <row r="53" spans="2:2" x14ac:dyDescent="0.25">
      <c r="B53" s="156"/>
    </row>
    <row r="54" spans="2:2" x14ac:dyDescent="0.25">
      <c r="B54" s="156"/>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sheetData>
  <sortState xmlns:xlrd2="http://schemas.microsoft.com/office/spreadsheetml/2017/richdata2" ref="A17:C47">
    <sortCondition ref="A17:A47"/>
  </sortState>
  <hyperlinks>
    <hyperlink ref="B23" r:id="rId1" xr:uid="{F51B856F-080A-4787-BA4D-55E3B061C24C}"/>
    <hyperlink ref="B35" r:id="rId2" xr:uid="{FBF80B6D-2377-4861-80A2-9FD190A0EC00}"/>
    <hyperlink ref="B36" r:id="rId3" xr:uid="{302AAC29-B74E-46A5-995F-0464F16BC619}"/>
    <hyperlink ref="B32" r:id="rId4" xr:uid="{A7990272-967A-4843-B7A3-32A3B33860E1}"/>
    <hyperlink ref="B31" r:id="rId5" location="REV-PROC-2021-36" xr:uid="{8F91803B-F6EA-4D58-992E-70A313DEAAC5}"/>
    <hyperlink ref="B42" r:id="rId6" xr:uid="{90089F4B-C2D6-45F2-9F72-7568EF13C295}"/>
    <hyperlink ref="B26" r:id="rId7" xr:uid="{936D248E-511D-47B6-B25C-8C220B22F01D}"/>
    <hyperlink ref="B28" r:id="rId8" xr:uid="{84A4B7A7-0E90-4DBF-87C0-C655E7906784}"/>
    <hyperlink ref="B25" r:id="rId9" location="p-73" xr:uid="{65471ED3-B2EF-4F38-9365-5C9C47AAB295}"/>
    <hyperlink ref="B45" r:id="rId10" xr:uid="{7550B144-330E-45CC-82B3-3A07094D5DD4}"/>
    <hyperlink ref="B46" r:id="rId11" xr:uid="{8AF2F70A-1568-4C4A-AD3A-4A4185BF7F99}"/>
    <hyperlink ref="B48" r:id="rId12" xr:uid="{D62A9A92-48A8-40DB-B803-83D6AB35B310}"/>
    <hyperlink ref="B47" r:id="rId13" xr:uid="{D7121169-9A83-4F96-93EC-9B78B5A48C5E}"/>
    <hyperlink ref="B44" r:id="rId14" xr:uid="{7521A6BB-A130-4D1A-B854-5D75D51B00DA}"/>
    <hyperlink ref="B20" r:id="rId15" xr:uid="{B7038E16-E3E6-124E-B8CE-C87EDA2A255B}"/>
    <hyperlink ref="B21" r:id="rId16" xr:uid="{74722E0D-E52B-8142-A17E-A23BE99DE09E}"/>
    <hyperlink ref="B22" r:id="rId17" xr:uid="{B6AECF35-DE54-F24A-B468-FDFB5B762C5F}"/>
    <hyperlink ref="B33" r:id="rId18" xr:uid="{81B4CB77-FDA8-47AA-B1D7-83E714B8665E}"/>
    <hyperlink ref="B37" r:id="rId19" xr:uid="{7BA150CE-D85B-4E69-9A4E-6AADA7A057DE}"/>
    <hyperlink ref="B18" r:id="rId20" xr:uid="{F7719DFB-9186-464D-A97D-59ED64914BCD}"/>
    <hyperlink ref="B29" r:id="rId21" xr:uid="{8A324A46-8105-4AE5-B5E3-4D41D1A8AE06}"/>
    <hyperlink ref="B34" r:id="rId22" xr:uid="{BB2CEE5D-4EF7-49FD-915F-377D82717595}"/>
    <hyperlink ref="B30" r:id="rId23" xr:uid="{DEB49483-2972-43ED-BA7B-F6F8DE1489A1}"/>
    <hyperlink ref="B38" r:id="rId24" xr:uid="{CA49F13E-375E-42C5-9966-5FF8BB106351}"/>
    <hyperlink ref="B27" r:id="rId25" xr:uid="{8F32AF8F-B3AC-4ED1-BF50-73763BAE4595}"/>
    <hyperlink ref="B43" r:id="rId26" xr:uid="{3D74879E-158E-4417-8069-149BDA346098}"/>
    <hyperlink ref="B39" r:id="rId27" xr:uid="{10BBD663-2E12-4C71-AA3B-4E4F38C12E30}"/>
    <hyperlink ref="B40" r:id="rId28" xr:uid="{8E2969B2-66BE-4B3E-AE50-54AB3874760A}"/>
    <hyperlink ref="B24" r:id="rId29" xr:uid="{54478D4B-D2CF-47D8-8847-626339B43F4D}"/>
    <hyperlink ref="B41" r:id="rId30" xr:uid="{892CFD4A-AF6D-42F5-8255-A38B7F8AE381}"/>
    <hyperlink ref="B19" r:id="rId31" xr:uid="{545A03BF-140B-4392-BEAC-D719250C1B53}"/>
  </hyperlinks>
  <printOptions horizontalCentered="1"/>
  <pageMargins left="0.5" right="0.5" top="1" bottom="1" header="0.4" footer="0.4"/>
  <pageSetup scale="59" orientation="landscape" r:id="rId32"/>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33"/>
  <legacyDrawingHF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ACE5-740E-4C75-9C31-AC738F107E97}">
  <dimension ref="A1:Q86"/>
  <sheetViews>
    <sheetView zoomScaleNormal="100" workbookViewId="0">
      <selection activeCell="A32" sqref="A32"/>
    </sheetView>
  </sheetViews>
  <sheetFormatPr defaultColWidth="0.7109375" defaultRowHeight="15" customHeight="1" x14ac:dyDescent="0.25"/>
  <cols>
    <col min="1" max="4" width="21.42578125" style="12" customWidth="1"/>
    <col min="5" max="5" width="3.7109375" style="12" customWidth="1"/>
    <col min="6" max="6" width="10.7109375" style="12" customWidth="1"/>
    <col min="7" max="7" width="11.42578125" style="12" customWidth="1"/>
    <col min="8" max="12" width="10.7109375" style="12" customWidth="1"/>
    <col min="13" max="13" width="12.28515625" style="90" customWidth="1"/>
    <col min="14" max="14" width="14.42578125" style="91" customWidth="1"/>
    <col min="15" max="15" width="15.28515625" style="12" customWidth="1"/>
    <col min="16" max="17" width="11.42578125" style="90" bestFit="1" customWidth="1"/>
    <col min="18" max="16384" width="0.7109375" style="12"/>
  </cols>
  <sheetData>
    <row r="1" spans="1:17" s="19" customFormat="1" ht="52.5" customHeight="1" x14ac:dyDescent="0.25">
      <c r="A1" s="122"/>
      <c r="B1" s="122">
        <v>2026</v>
      </c>
      <c r="C1" s="125">
        <v>2025</v>
      </c>
      <c r="D1" s="125">
        <v>2024</v>
      </c>
      <c r="F1" s="125" t="s">
        <v>383</v>
      </c>
      <c r="G1" s="125" t="s">
        <v>384</v>
      </c>
      <c r="H1" s="108" t="s">
        <v>385</v>
      </c>
      <c r="I1" s="161" t="s">
        <v>386</v>
      </c>
      <c r="J1" s="125" t="s">
        <v>387</v>
      </c>
      <c r="K1" s="125" t="s">
        <v>388</v>
      </c>
      <c r="L1" s="125" t="s">
        <v>389</v>
      </c>
      <c r="M1" s="109" t="s">
        <v>390</v>
      </c>
      <c r="N1" s="109" t="s">
        <v>391</v>
      </c>
      <c r="P1" s="89"/>
      <c r="Q1" s="89"/>
    </row>
    <row r="2" spans="1:17" s="19" customFormat="1" ht="15" customHeight="1" x14ac:dyDescent="0.25">
      <c r="A2" s="290" t="s">
        <v>392</v>
      </c>
      <c r="B2" s="290"/>
      <c r="C2" s="290"/>
      <c r="D2" s="290"/>
      <c r="F2" s="4">
        <v>2026</v>
      </c>
      <c r="G2" s="65">
        <v>184500</v>
      </c>
      <c r="H2" s="204">
        <v>2.8000000000000001E-2</v>
      </c>
      <c r="I2" s="65">
        <v>1890</v>
      </c>
      <c r="J2" s="29">
        <v>2969</v>
      </c>
      <c r="K2" s="29">
        <v>4207</v>
      </c>
      <c r="L2" s="29">
        <v>5251</v>
      </c>
      <c r="M2" s="29">
        <v>24480</v>
      </c>
      <c r="N2" s="29">
        <v>65160</v>
      </c>
      <c r="P2" s="89"/>
      <c r="Q2" s="89"/>
    </row>
    <row r="3" spans="1:17" ht="15" customHeight="1" x14ac:dyDescent="0.25">
      <c r="A3" s="284" t="s">
        <v>132</v>
      </c>
      <c r="B3" s="284"/>
      <c r="C3" s="284"/>
      <c r="D3" s="284"/>
      <c r="F3" s="39">
        <v>2025</v>
      </c>
      <c r="G3" s="64">
        <v>176100</v>
      </c>
      <c r="H3" s="24">
        <v>2.5000000000000001E-2</v>
      </c>
      <c r="I3" s="64">
        <v>1810</v>
      </c>
      <c r="J3" s="64">
        <v>2831</v>
      </c>
      <c r="K3" s="64">
        <v>4018</v>
      </c>
      <c r="L3" s="64">
        <v>5108</v>
      </c>
      <c r="M3" s="168">
        <v>23400</v>
      </c>
      <c r="N3" s="171">
        <v>62160</v>
      </c>
    </row>
    <row r="4" spans="1:17" x14ac:dyDescent="0.25">
      <c r="A4" s="39" t="s">
        <v>393</v>
      </c>
      <c r="B4" s="107" t="s">
        <v>394</v>
      </c>
      <c r="C4" s="107" t="s">
        <v>394</v>
      </c>
      <c r="D4" s="107" t="s">
        <v>394</v>
      </c>
      <c r="F4" s="40">
        <v>2024</v>
      </c>
      <c r="G4" s="29">
        <v>168600</v>
      </c>
      <c r="H4" s="28">
        <v>2.5000000000000001E-2</v>
      </c>
      <c r="I4" s="29">
        <v>1730</v>
      </c>
      <c r="J4" s="29">
        <v>2710</v>
      </c>
      <c r="K4" s="29">
        <v>3911</v>
      </c>
      <c r="L4" s="29">
        <v>4873</v>
      </c>
      <c r="M4" s="29">
        <v>22320</v>
      </c>
      <c r="N4" s="29">
        <v>59520</v>
      </c>
    </row>
    <row r="5" spans="1:17" x14ac:dyDescent="0.25">
      <c r="A5" s="40" t="s">
        <v>395</v>
      </c>
      <c r="B5" s="40" t="s">
        <v>396</v>
      </c>
      <c r="C5" s="40" t="s">
        <v>396</v>
      </c>
      <c r="D5" s="40" t="s">
        <v>396</v>
      </c>
      <c r="F5" s="39">
        <v>2023</v>
      </c>
      <c r="G5" s="26">
        <v>160200</v>
      </c>
      <c r="H5" s="24">
        <v>3.2000000000000001E-2</v>
      </c>
      <c r="I5" s="26">
        <v>1640</v>
      </c>
      <c r="J5" s="26">
        <v>2572</v>
      </c>
      <c r="K5" s="26">
        <v>3808</v>
      </c>
      <c r="L5" s="26">
        <v>4555</v>
      </c>
      <c r="M5" s="26">
        <v>21240</v>
      </c>
      <c r="N5" s="26">
        <v>56520</v>
      </c>
    </row>
    <row r="6" spans="1:17" x14ac:dyDescent="0.25">
      <c r="A6" s="39" t="s">
        <v>397</v>
      </c>
      <c r="B6" s="39" t="s">
        <v>398</v>
      </c>
      <c r="C6" s="39" t="s">
        <v>398</v>
      </c>
      <c r="D6" s="39" t="s">
        <v>398</v>
      </c>
      <c r="F6" s="40">
        <v>2022</v>
      </c>
      <c r="G6" s="29">
        <v>147000</v>
      </c>
      <c r="H6" s="28">
        <v>8.6999999999999994E-2</v>
      </c>
      <c r="I6" s="29">
        <v>1510</v>
      </c>
      <c r="J6" s="29">
        <v>2364</v>
      </c>
      <c r="K6" s="29">
        <v>3568</v>
      </c>
      <c r="L6" s="29">
        <v>4194</v>
      </c>
      <c r="M6" s="29">
        <v>19560</v>
      </c>
      <c r="N6" s="29">
        <v>51960</v>
      </c>
    </row>
    <row r="7" spans="1:17" x14ac:dyDescent="0.25">
      <c r="A7" s="284" t="s">
        <v>17</v>
      </c>
      <c r="B7" s="284"/>
      <c r="C7" s="284"/>
      <c r="D7" s="284"/>
      <c r="F7" s="39">
        <v>2021</v>
      </c>
      <c r="G7" s="26">
        <v>142800</v>
      </c>
      <c r="H7" s="24">
        <v>5.8999999999999997E-2</v>
      </c>
      <c r="I7" s="26">
        <v>1470</v>
      </c>
      <c r="J7" s="26">
        <v>2324</v>
      </c>
      <c r="K7" s="26">
        <v>3306</v>
      </c>
      <c r="L7" s="26">
        <v>3895</v>
      </c>
      <c r="M7" s="26">
        <v>18960</v>
      </c>
      <c r="N7" s="26">
        <v>50520</v>
      </c>
    </row>
    <row r="8" spans="1:17" x14ac:dyDescent="0.25">
      <c r="A8" s="39" t="s">
        <v>393</v>
      </c>
      <c r="B8" s="39" t="s">
        <v>399</v>
      </c>
      <c r="C8" s="39" t="s">
        <v>399</v>
      </c>
      <c r="D8" s="39" t="s">
        <v>399</v>
      </c>
      <c r="F8" s="40">
        <v>2020</v>
      </c>
      <c r="G8" s="29">
        <v>137700</v>
      </c>
      <c r="H8" s="28">
        <v>1.2999999999999999E-2</v>
      </c>
      <c r="I8" s="29">
        <v>1410</v>
      </c>
      <c r="J8" s="29">
        <v>2265</v>
      </c>
      <c r="K8" s="29">
        <v>3150</v>
      </c>
      <c r="L8" s="29">
        <v>3790</v>
      </c>
      <c r="M8" s="29">
        <v>18240</v>
      </c>
      <c r="N8" s="29">
        <v>48600</v>
      </c>
    </row>
    <row r="9" spans="1:17" x14ac:dyDescent="0.25">
      <c r="A9" s="40" t="s">
        <v>395</v>
      </c>
      <c r="B9" s="40" t="s">
        <v>400</v>
      </c>
      <c r="C9" s="40" t="s">
        <v>400</v>
      </c>
      <c r="D9" s="40" t="s">
        <v>400</v>
      </c>
      <c r="F9" s="39">
        <v>2019</v>
      </c>
      <c r="G9" s="26">
        <v>132900</v>
      </c>
      <c r="H9" s="24">
        <v>1.6E-2</v>
      </c>
      <c r="I9" s="26">
        <v>1360</v>
      </c>
      <c r="J9" s="26">
        <v>2209</v>
      </c>
      <c r="K9" s="26">
        <v>3106</v>
      </c>
      <c r="L9" s="26">
        <v>3770</v>
      </c>
      <c r="M9" s="26">
        <v>17640</v>
      </c>
      <c r="N9" s="26">
        <v>46920</v>
      </c>
    </row>
    <row r="10" spans="1:17" x14ac:dyDescent="0.25">
      <c r="A10" s="126" t="s">
        <v>397</v>
      </c>
      <c r="B10" s="126" t="s">
        <v>401</v>
      </c>
      <c r="C10" s="126" t="s">
        <v>401</v>
      </c>
      <c r="D10" s="126" t="s">
        <v>401</v>
      </c>
      <c r="F10" s="40">
        <v>2018</v>
      </c>
      <c r="G10" s="29">
        <v>128400</v>
      </c>
      <c r="H10" s="28">
        <v>2.8000000000000001E-2</v>
      </c>
      <c r="I10" s="29">
        <v>1320</v>
      </c>
      <c r="J10" s="29">
        <v>2158</v>
      </c>
      <c r="K10" s="29">
        <v>2973</v>
      </c>
      <c r="L10" s="29">
        <v>3698</v>
      </c>
      <c r="M10" s="29">
        <v>17040</v>
      </c>
      <c r="N10" s="29">
        <v>45360</v>
      </c>
    </row>
    <row r="11" spans="1:17" x14ac:dyDescent="0.25">
      <c r="F11" s="39">
        <v>2017</v>
      </c>
      <c r="G11" s="26">
        <v>127200</v>
      </c>
      <c r="H11" s="24">
        <v>0.02</v>
      </c>
      <c r="I11" s="26">
        <v>1300</v>
      </c>
      <c r="J11" s="26">
        <v>2153</v>
      </c>
      <c r="K11" s="26">
        <v>2870</v>
      </c>
      <c r="L11" s="26">
        <v>3538</v>
      </c>
      <c r="M11" s="26">
        <v>16920</v>
      </c>
      <c r="N11" s="26">
        <v>44880</v>
      </c>
    </row>
    <row r="12" spans="1:17" x14ac:dyDescent="0.25">
      <c r="A12" s="290" t="s">
        <v>402</v>
      </c>
      <c r="B12" s="290"/>
      <c r="C12" s="290"/>
      <c r="F12" s="40">
        <v>2016</v>
      </c>
      <c r="G12" s="29">
        <v>118500</v>
      </c>
      <c r="H12" s="28">
        <v>3.0000000000000001E-3</v>
      </c>
      <c r="I12" s="29">
        <v>1260</v>
      </c>
      <c r="J12" s="29">
        <v>2102</v>
      </c>
      <c r="K12" s="29">
        <v>2891</v>
      </c>
      <c r="L12" s="29">
        <v>3576</v>
      </c>
      <c r="M12" s="29">
        <v>15720</v>
      </c>
      <c r="N12" s="29">
        <v>41880</v>
      </c>
    </row>
    <row r="13" spans="1:17" x14ac:dyDescent="0.25">
      <c r="A13" s="123" t="s">
        <v>403</v>
      </c>
      <c r="B13" s="123" t="s">
        <v>404</v>
      </c>
      <c r="C13" s="123" t="s">
        <v>405</v>
      </c>
      <c r="F13" s="39">
        <v>2015</v>
      </c>
      <c r="G13" s="26">
        <v>118500</v>
      </c>
      <c r="H13" s="24">
        <v>0</v>
      </c>
      <c r="I13" s="26">
        <v>1220</v>
      </c>
      <c r="J13" s="26">
        <v>2025</v>
      </c>
      <c r="K13" s="26">
        <v>2916</v>
      </c>
      <c r="L13" s="26">
        <v>3501</v>
      </c>
      <c r="M13" s="26">
        <v>15720</v>
      </c>
      <c r="N13" s="26">
        <v>41880</v>
      </c>
    </row>
    <row r="14" spans="1:17" x14ac:dyDescent="0.25">
      <c r="A14" s="39" t="s">
        <v>406</v>
      </c>
      <c r="B14" s="39">
        <v>66</v>
      </c>
      <c r="C14" s="98">
        <v>0.25</v>
      </c>
      <c r="E14" s="203"/>
      <c r="F14" s="40">
        <v>2014</v>
      </c>
      <c r="G14" s="29">
        <v>117000</v>
      </c>
      <c r="H14" s="28">
        <v>1.7000000000000001E-2</v>
      </c>
      <c r="I14" s="29">
        <v>1200</v>
      </c>
      <c r="J14" s="29">
        <v>1992</v>
      </c>
      <c r="K14" s="29">
        <v>2795</v>
      </c>
      <c r="L14" s="29">
        <v>3425</v>
      </c>
      <c r="M14" s="29">
        <v>15480</v>
      </c>
      <c r="N14" s="29">
        <v>41400</v>
      </c>
    </row>
    <row r="15" spans="1:17" x14ac:dyDescent="0.25">
      <c r="A15" s="40">
        <v>1955</v>
      </c>
      <c r="B15" s="40" t="s">
        <v>407</v>
      </c>
      <c r="C15" s="100">
        <v>0.25829999999999997</v>
      </c>
      <c r="E15" s="203"/>
      <c r="F15" s="39">
        <v>2013</v>
      </c>
      <c r="G15" s="26">
        <v>113700</v>
      </c>
      <c r="H15" s="24">
        <v>1.4999999999999999E-2</v>
      </c>
      <c r="I15" s="26">
        <v>1160</v>
      </c>
      <c r="J15" s="26">
        <v>1923</v>
      </c>
      <c r="K15" s="26">
        <v>2780</v>
      </c>
      <c r="L15" s="26">
        <v>3350</v>
      </c>
      <c r="M15" s="26">
        <v>15120</v>
      </c>
      <c r="N15" s="26">
        <v>40080</v>
      </c>
    </row>
    <row r="16" spans="1:17" x14ac:dyDescent="0.25">
      <c r="A16" s="39">
        <v>1956</v>
      </c>
      <c r="B16" s="39" t="s">
        <v>408</v>
      </c>
      <c r="C16" s="98">
        <v>0.26669999999999999</v>
      </c>
      <c r="E16" s="203"/>
      <c r="F16" s="40">
        <v>2012</v>
      </c>
      <c r="G16" s="29">
        <v>110100</v>
      </c>
      <c r="H16" s="28">
        <v>1.7000000000000001E-2</v>
      </c>
      <c r="I16" s="29">
        <v>1130</v>
      </c>
      <c r="J16" s="29">
        <v>1855</v>
      </c>
      <c r="K16" s="29">
        <v>2666</v>
      </c>
      <c r="L16" s="29">
        <v>3266</v>
      </c>
      <c r="M16" s="29">
        <v>14640</v>
      </c>
      <c r="N16" s="29">
        <v>38880</v>
      </c>
    </row>
    <row r="17" spans="1:14" x14ac:dyDescent="0.25">
      <c r="A17" s="40">
        <v>1957</v>
      </c>
      <c r="B17" s="40" t="s">
        <v>409</v>
      </c>
      <c r="C17" s="100">
        <v>0.27500000000000002</v>
      </c>
      <c r="E17" s="203"/>
      <c r="F17" s="39">
        <v>2011</v>
      </c>
      <c r="G17" s="26">
        <v>106800</v>
      </c>
      <c r="H17" s="24">
        <v>3.5999999999999997E-2</v>
      </c>
      <c r="I17" s="26">
        <v>1120</v>
      </c>
      <c r="J17" s="26">
        <v>1803</v>
      </c>
      <c r="K17" s="26">
        <v>2555</v>
      </c>
      <c r="L17" s="26">
        <v>3193</v>
      </c>
      <c r="M17" s="26">
        <v>14160</v>
      </c>
      <c r="N17" s="26">
        <v>37680</v>
      </c>
    </row>
    <row r="18" spans="1:14" x14ac:dyDescent="0.25">
      <c r="A18" s="39">
        <v>1958</v>
      </c>
      <c r="B18" s="39" t="s">
        <v>410</v>
      </c>
      <c r="C18" s="98">
        <v>0.2833</v>
      </c>
      <c r="E18" s="203"/>
      <c r="F18" s="40">
        <v>2010</v>
      </c>
      <c r="G18" s="29">
        <v>106800</v>
      </c>
      <c r="H18" s="28">
        <v>0</v>
      </c>
      <c r="I18" s="29">
        <v>1120</v>
      </c>
      <c r="J18" s="29">
        <v>1820</v>
      </c>
      <c r="K18" s="29">
        <v>2532</v>
      </c>
      <c r="L18" s="29">
        <v>3119</v>
      </c>
      <c r="M18" s="29">
        <v>14160</v>
      </c>
      <c r="N18" s="29">
        <v>37680</v>
      </c>
    </row>
    <row r="19" spans="1:14" x14ac:dyDescent="0.25">
      <c r="A19" s="40">
        <v>1959</v>
      </c>
      <c r="B19" s="40" t="s">
        <v>411</v>
      </c>
      <c r="C19" s="100">
        <v>0.29170000000000001</v>
      </c>
      <c r="E19" s="203"/>
      <c r="F19" s="39">
        <v>2009</v>
      </c>
      <c r="G19" s="26">
        <v>106800</v>
      </c>
      <c r="H19" s="24">
        <v>0</v>
      </c>
      <c r="I19" s="26">
        <v>1090</v>
      </c>
      <c r="J19" s="26">
        <v>1769</v>
      </c>
      <c r="K19" s="26">
        <v>2539</v>
      </c>
      <c r="L19" s="26">
        <v>3054</v>
      </c>
      <c r="M19" s="26">
        <v>14160</v>
      </c>
      <c r="N19" s="26">
        <v>37680</v>
      </c>
    </row>
    <row r="20" spans="1:14" x14ac:dyDescent="0.25">
      <c r="A20" s="39" t="s">
        <v>412</v>
      </c>
      <c r="B20" s="39">
        <v>67</v>
      </c>
      <c r="C20" s="98">
        <v>0.3</v>
      </c>
      <c r="E20" s="203"/>
      <c r="F20" s="40">
        <v>2008</v>
      </c>
      <c r="G20" s="29">
        <v>102000</v>
      </c>
      <c r="H20" s="28">
        <v>5.8000000000000003E-2</v>
      </c>
      <c r="I20" s="29">
        <v>1050</v>
      </c>
      <c r="J20" s="29">
        <v>1682</v>
      </c>
      <c r="K20" s="29">
        <v>2432</v>
      </c>
      <c r="L20" s="29">
        <v>2794</v>
      </c>
      <c r="M20" s="29">
        <v>13560</v>
      </c>
      <c r="N20" s="29">
        <v>36120</v>
      </c>
    </row>
    <row r="21" spans="1:14" x14ac:dyDescent="0.25">
      <c r="A21" s="323" t="s">
        <v>413</v>
      </c>
      <c r="B21" s="323"/>
      <c r="C21" s="323"/>
      <c r="E21" s="203"/>
      <c r="F21" s="39">
        <v>2007</v>
      </c>
      <c r="G21" s="26">
        <v>97500</v>
      </c>
      <c r="H21" s="24">
        <v>2.3E-2</v>
      </c>
      <c r="I21" s="26">
        <v>1000</v>
      </c>
      <c r="J21" s="26">
        <v>1598</v>
      </c>
      <c r="K21" s="26">
        <v>2348</v>
      </c>
      <c r="L21" s="26">
        <v>2672</v>
      </c>
      <c r="M21" s="26">
        <v>12960</v>
      </c>
      <c r="N21" s="26">
        <v>34440</v>
      </c>
    </row>
    <row r="22" spans="1:14" x14ac:dyDescent="0.25">
      <c r="E22" s="203"/>
      <c r="F22" s="40">
        <v>2006</v>
      </c>
      <c r="G22" s="29">
        <v>94200</v>
      </c>
      <c r="H22" s="28">
        <v>3.3000000000000002E-2</v>
      </c>
      <c r="I22" s="29">
        <v>970</v>
      </c>
      <c r="J22" s="29">
        <v>1530</v>
      </c>
      <c r="K22" s="29">
        <v>2223</v>
      </c>
      <c r="L22" s="29">
        <v>2420</v>
      </c>
      <c r="M22" s="29">
        <v>12480</v>
      </c>
      <c r="N22" s="29">
        <v>33240</v>
      </c>
    </row>
    <row r="23" spans="1:14" x14ac:dyDescent="0.25">
      <c r="E23" s="203"/>
      <c r="F23" s="39">
        <v>2005</v>
      </c>
      <c r="G23" s="26">
        <v>90000</v>
      </c>
      <c r="H23" s="24">
        <v>4.1000000000000002E-2</v>
      </c>
      <c r="I23" s="26">
        <v>920</v>
      </c>
      <c r="J23" s="26">
        <v>1452</v>
      </c>
      <c r="K23" s="26">
        <v>2088</v>
      </c>
      <c r="L23" s="26">
        <v>2252</v>
      </c>
      <c r="M23" s="26">
        <v>12000</v>
      </c>
      <c r="N23" s="26">
        <v>31800</v>
      </c>
    </row>
    <row r="24" spans="1:14" x14ac:dyDescent="0.25">
      <c r="E24" s="203"/>
      <c r="F24" s="40">
        <v>2004</v>
      </c>
      <c r="G24" s="29">
        <v>87900</v>
      </c>
      <c r="H24" s="28">
        <v>2.7E-2</v>
      </c>
      <c r="I24" s="29">
        <v>900</v>
      </c>
      <c r="J24" s="29">
        <v>1422</v>
      </c>
      <c r="K24" s="29">
        <v>1989</v>
      </c>
      <c r="L24" s="29">
        <v>2111</v>
      </c>
      <c r="M24" s="29">
        <v>11640</v>
      </c>
      <c r="N24" s="29">
        <v>31080</v>
      </c>
    </row>
    <row r="25" spans="1:14" x14ac:dyDescent="0.25">
      <c r="E25" s="203"/>
      <c r="F25" s="39">
        <v>2003</v>
      </c>
      <c r="G25" s="26">
        <v>87000</v>
      </c>
      <c r="H25" s="24">
        <v>2.1000000000000001E-2</v>
      </c>
      <c r="I25" s="26">
        <v>890</v>
      </c>
      <c r="J25" s="26">
        <v>1412</v>
      </c>
      <c r="K25" s="26">
        <v>1836</v>
      </c>
      <c r="L25" s="26">
        <v>2045</v>
      </c>
      <c r="M25" s="26">
        <v>11520</v>
      </c>
      <c r="N25" s="26">
        <v>30720</v>
      </c>
    </row>
    <row r="26" spans="1:14" x14ac:dyDescent="0.25">
      <c r="E26" s="203"/>
      <c r="F26" s="40">
        <v>2002</v>
      </c>
      <c r="G26" s="29">
        <v>84900</v>
      </c>
      <c r="H26" s="28">
        <v>1.4E-2</v>
      </c>
      <c r="I26" s="29">
        <v>870</v>
      </c>
      <c r="J26" s="29">
        <v>1382</v>
      </c>
      <c r="K26" s="29">
        <v>1750</v>
      </c>
      <c r="L26" s="29">
        <v>1988</v>
      </c>
      <c r="M26" s="29">
        <v>11280</v>
      </c>
      <c r="N26" s="29">
        <v>30000</v>
      </c>
    </row>
    <row r="27" spans="1:14" x14ac:dyDescent="0.25">
      <c r="E27" s="203"/>
      <c r="F27" s="39">
        <v>2001</v>
      </c>
      <c r="G27" s="26">
        <v>80400</v>
      </c>
      <c r="H27" s="24">
        <v>2.5999999999999999E-2</v>
      </c>
      <c r="I27" s="26">
        <v>830</v>
      </c>
      <c r="J27" s="26">
        <v>1314</v>
      </c>
      <c r="K27" s="26">
        <v>1657</v>
      </c>
      <c r="L27" s="26">
        <v>1879</v>
      </c>
      <c r="M27" s="26">
        <v>10680</v>
      </c>
      <c r="N27" s="26">
        <v>25000</v>
      </c>
    </row>
    <row r="28" spans="1:14" x14ac:dyDescent="0.25">
      <c r="A28" s="287"/>
      <c r="B28" s="287"/>
      <c r="C28" s="287"/>
      <c r="F28" s="40">
        <v>2000</v>
      </c>
      <c r="G28" s="29">
        <v>84900</v>
      </c>
      <c r="H28" s="28">
        <v>3.5000000000000003E-2</v>
      </c>
      <c r="I28" s="29">
        <v>780</v>
      </c>
      <c r="J28" s="29">
        <v>1248</v>
      </c>
      <c r="K28" s="29">
        <v>1585</v>
      </c>
      <c r="L28" s="29">
        <v>1752</v>
      </c>
      <c r="M28" s="29">
        <v>10080</v>
      </c>
      <c r="N28" s="29">
        <v>17000</v>
      </c>
    </row>
    <row r="29" spans="1:14" x14ac:dyDescent="0.25">
      <c r="A29" s="79"/>
      <c r="B29" s="79"/>
      <c r="C29" s="79"/>
      <c r="F29" s="39">
        <v>1999</v>
      </c>
      <c r="G29" s="26">
        <v>80400</v>
      </c>
      <c r="H29" s="24">
        <v>2.5000000000000001E-2</v>
      </c>
      <c r="I29" s="26">
        <v>740</v>
      </c>
      <c r="J29" s="26">
        <v>1191</v>
      </c>
      <c r="K29" s="26">
        <v>1544</v>
      </c>
      <c r="L29" s="26">
        <v>1684</v>
      </c>
      <c r="M29" s="92"/>
      <c r="N29" s="92"/>
    </row>
    <row r="30" spans="1:14" x14ac:dyDescent="0.25">
      <c r="A30" s="40"/>
      <c r="B30" s="40"/>
      <c r="C30" s="100"/>
      <c r="F30" s="40">
        <v>1998</v>
      </c>
      <c r="G30" s="29">
        <v>76200</v>
      </c>
      <c r="H30" s="28">
        <v>1.2999999999999999E-2</v>
      </c>
      <c r="I30" s="29">
        <v>700</v>
      </c>
      <c r="J30" s="29">
        <v>1117</v>
      </c>
      <c r="K30" s="29">
        <v>1477</v>
      </c>
      <c r="L30" s="29">
        <v>1648</v>
      </c>
      <c r="M30" s="92"/>
      <c r="N30" s="92"/>
    </row>
    <row r="31" spans="1:14" x14ac:dyDescent="0.25">
      <c r="A31" s="40"/>
      <c r="B31" s="40"/>
      <c r="C31" s="100"/>
      <c r="F31" s="39">
        <v>1997</v>
      </c>
      <c r="G31" s="26">
        <v>72600</v>
      </c>
      <c r="H31" s="24">
        <v>2.1000000000000001E-2</v>
      </c>
      <c r="I31" s="26">
        <v>670</v>
      </c>
      <c r="J31" s="26">
        <v>1056</v>
      </c>
      <c r="K31" s="26">
        <v>1412</v>
      </c>
      <c r="L31" s="26">
        <v>1609</v>
      </c>
      <c r="M31" s="92"/>
      <c r="N31" s="92"/>
    </row>
    <row r="32" spans="1:14" x14ac:dyDescent="0.25">
      <c r="A32" s="40"/>
      <c r="B32" s="40"/>
      <c r="C32" s="100"/>
      <c r="F32" s="40">
        <v>1996</v>
      </c>
      <c r="G32" s="29">
        <v>68400</v>
      </c>
      <c r="H32" s="28">
        <v>2.9000000000000001E-2</v>
      </c>
      <c r="I32" s="29">
        <v>640</v>
      </c>
      <c r="J32" s="29">
        <v>1006</v>
      </c>
      <c r="K32" s="29">
        <v>1352</v>
      </c>
      <c r="L32" s="29">
        <v>1501</v>
      </c>
      <c r="M32" s="92"/>
      <c r="N32" s="92"/>
    </row>
    <row r="33" spans="1:14" x14ac:dyDescent="0.25">
      <c r="A33" s="40"/>
      <c r="B33" s="40"/>
      <c r="C33" s="100"/>
      <c r="F33" s="39">
        <v>1995</v>
      </c>
      <c r="G33" s="26">
        <v>65400</v>
      </c>
      <c r="H33" s="24">
        <v>2.5999999999999999E-2</v>
      </c>
      <c r="I33" s="26">
        <v>630</v>
      </c>
      <c r="J33" s="26">
        <v>972</v>
      </c>
      <c r="K33" s="26">
        <v>1319</v>
      </c>
      <c r="L33" s="26">
        <v>1474</v>
      </c>
      <c r="M33" s="92"/>
      <c r="N33" s="92"/>
    </row>
    <row r="34" spans="1:14" x14ac:dyDescent="0.25">
      <c r="A34" s="40"/>
      <c r="B34" s="40"/>
      <c r="C34" s="100"/>
      <c r="F34" s="40">
        <v>1994</v>
      </c>
      <c r="G34" s="29">
        <v>62700</v>
      </c>
      <c r="H34" s="28">
        <v>2.8000000000000001E-2</v>
      </c>
      <c r="I34" s="29">
        <v>620</v>
      </c>
      <c r="J34" s="29">
        <v>954</v>
      </c>
      <c r="K34" s="29">
        <v>1276</v>
      </c>
      <c r="L34" s="29">
        <v>1358</v>
      </c>
      <c r="M34" s="92"/>
      <c r="N34" s="92"/>
    </row>
    <row r="35" spans="1:14" x14ac:dyDescent="0.25">
      <c r="A35" s="40"/>
      <c r="B35" s="40"/>
      <c r="C35" s="100"/>
      <c r="F35" s="39">
        <v>1993</v>
      </c>
      <c r="G35" s="26">
        <v>61200</v>
      </c>
      <c r="H35" s="24">
        <v>2.5999999999999999E-2</v>
      </c>
      <c r="I35" s="26">
        <v>590</v>
      </c>
      <c r="J35" s="26">
        <v>899</v>
      </c>
      <c r="K35" s="26">
        <v>1203</v>
      </c>
      <c r="L35" s="26">
        <v>1289</v>
      </c>
      <c r="M35" s="92"/>
      <c r="N35" s="92"/>
    </row>
    <row r="36" spans="1:14" x14ac:dyDescent="0.25">
      <c r="A36" s="40"/>
      <c r="B36" s="40"/>
      <c r="C36" s="100"/>
      <c r="F36" s="40">
        <v>1992</v>
      </c>
      <c r="G36" s="29">
        <v>60600</v>
      </c>
      <c r="H36" s="28">
        <v>0.03</v>
      </c>
      <c r="I36" s="29">
        <v>570</v>
      </c>
      <c r="J36" s="29">
        <v>860</v>
      </c>
      <c r="K36" s="29">
        <v>1175</v>
      </c>
      <c r="L36" s="29">
        <v>1231</v>
      </c>
      <c r="M36" s="92"/>
      <c r="N36" s="92"/>
    </row>
    <row r="37" spans="1:14" x14ac:dyDescent="0.25">
      <c r="A37" s="322"/>
      <c r="B37" s="322"/>
      <c r="C37" s="322"/>
      <c r="F37" s="39">
        <v>1991</v>
      </c>
      <c r="G37" s="26">
        <v>57600</v>
      </c>
      <c r="H37" s="24">
        <v>3.6999999999999998E-2</v>
      </c>
      <c r="I37" s="26">
        <v>540</v>
      </c>
      <c r="J37" s="26">
        <v>815</v>
      </c>
      <c r="K37" s="26">
        <v>1084</v>
      </c>
      <c r="L37" s="26">
        <v>1163</v>
      </c>
      <c r="M37" s="92"/>
      <c r="N37" s="92"/>
    </row>
    <row r="38" spans="1:14" x14ac:dyDescent="0.25">
      <c r="F38" s="40">
        <v>1990</v>
      </c>
      <c r="G38" s="29">
        <v>55500</v>
      </c>
      <c r="H38" s="28">
        <v>5.3999999999999999E-2</v>
      </c>
      <c r="I38" s="29">
        <v>520</v>
      </c>
      <c r="J38" s="29">
        <v>780</v>
      </c>
      <c r="K38" s="29">
        <v>998</v>
      </c>
      <c r="L38" s="29">
        <v>1085</v>
      </c>
      <c r="M38" s="92"/>
      <c r="N38" s="92"/>
    </row>
    <row r="39" spans="1:14" x14ac:dyDescent="0.25">
      <c r="F39" s="39">
        <v>1989</v>
      </c>
      <c r="G39" s="26">
        <v>48000</v>
      </c>
      <c r="H39" s="24">
        <v>4.7E-2</v>
      </c>
      <c r="I39" s="26">
        <v>500</v>
      </c>
      <c r="J39" s="26">
        <v>739</v>
      </c>
      <c r="K39" s="26">
        <v>936</v>
      </c>
      <c r="L39" s="26">
        <v>1063</v>
      </c>
      <c r="M39" s="92"/>
      <c r="N39" s="92"/>
    </row>
    <row r="40" spans="1:14" x14ac:dyDescent="0.25">
      <c r="F40" s="40">
        <v>1988</v>
      </c>
      <c r="G40" s="29">
        <v>45000</v>
      </c>
      <c r="H40" s="28">
        <v>0.04</v>
      </c>
      <c r="I40" s="29">
        <v>470</v>
      </c>
      <c r="J40" s="29">
        <v>691</v>
      </c>
      <c r="K40" s="29">
        <v>880</v>
      </c>
      <c r="L40" s="29">
        <v>1080</v>
      </c>
      <c r="M40" s="92"/>
      <c r="N40" s="92"/>
    </row>
    <row r="41" spans="1:14" x14ac:dyDescent="0.25">
      <c r="F41" s="39">
        <v>1987</v>
      </c>
      <c r="G41" s="26">
        <v>43800</v>
      </c>
      <c r="H41" s="24">
        <v>4.2000000000000003E-2</v>
      </c>
      <c r="I41" s="26">
        <v>460</v>
      </c>
      <c r="J41" s="26">
        <v>666</v>
      </c>
      <c r="K41" s="26">
        <v>825</v>
      </c>
      <c r="L41" s="26">
        <v>1056</v>
      </c>
      <c r="M41" s="92"/>
      <c r="N41" s="92"/>
    </row>
    <row r="42" spans="1:14" x14ac:dyDescent="0.25">
      <c r="F42" s="40">
        <v>1986</v>
      </c>
      <c r="G42" s="29">
        <v>42000</v>
      </c>
      <c r="H42" s="28">
        <v>1.2999999999999999E-2</v>
      </c>
      <c r="I42" s="29">
        <v>440</v>
      </c>
      <c r="J42" s="41"/>
      <c r="K42" s="41"/>
      <c r="L42" s="41"/>
      <c r="M42" s="92"/>
      <c r="N42" s="92"/>
    </row>
    <row r="43" spans="1:14" x14ac:dyDescent="0.25">
      <c r="F43" s="39">
        <v>1985</v>
      </c>
      <c r="G43" s="26">
        <v>39600</v>
      </c>
      <c r="H43" s="24">
        <v>3.1E-2</v>
      </c>
      <c r="I43" s="26">
        <v>410</v>
      </c>
      <c r="J43" s="41"/>
      <c r="K43" s="41"/>
      <c r="L43" s="41"/>
      <c r="M43" s="92"/>
      <c r="N43" s="92"/>
    </row>
    <row r="44" spans="1:14" x14ac:dyDescent="0.25">
      <c r="F44" s="40">
        <v>1984</v>
      </c>
      <c r="G44" s="29">
        <v>37800</v>
      </c>
      <c r="H44" s="28">
        <v>3.5000000000000003E-2</v>
      </c>
      <c r="I44" s="29">
        <v>390</v>
      </c>
      <c r="J44" s="41"/>
      <c r="K44" s="41"/>
      <c r="L44" s="41"/>
      <c r="M44" s="92"/>
      <c r="N44" s="92"/>
    </row>
    <row r="45" spans="1:14" x14ac:dyDescent="0.25">
      <c r="F45" s="39">
        <v>1983</v>
      </c>
      <c r="G45" s="26">
        <v>35700</v>
      </c>
      <c r="H45" s="24">
        <v>3.5000000000000003E-2</v>
      </c>
      <c r="I45" s="26">
        <v>370</v>
      </c>
      <c r="J45" s="41"/>
      <c r="K45" s="41"/>
      <c r="L45" s="41"/>
      <c r="M45" s="92"/>
      <c r="N45" s="92"/>
    </row>
    <row r="46" spans="1:14" x14ac:dyDescent="0.25">
      <c r="F46" s="40">
        <v>1982</v>
      </c>
      <c r="G46" s="29">
        <v>32400</v>
      </c>
      <c r="H46" s="28">
        <v>7.3999999999999996E-2</v>
      </c>
      <c r="I46" s="29">
        <v>340</v>
      </c>
      <c r="J46" s="41"/>
      <c r="K46" s="41"/>
      <c r="L46" s="41"/>
      <c r="M46" s="92"/>
      <c r="N46" s="92"/>
    </row>
    <row r="47" spans="1:14" x14ac:dyDescent="0.25">
      <c r="F47" s="39">
        <v>1981</v>
      </c>
      <c r="G47" s="26">
        <v>29700</v>
      </c>
      <c r="H47" s="24">
        <v>0.112</v>
      </c>
      <c r="I47" s="26">
        <v>310</v>
      </c>
      <c r="J47" s="41"/>
      <c r="K47" s="41"/>
      <c r="L47" s="41"/>
      <c r="M47" s="92"/>
      <c r="N47" s="92"/>
    </row>
    <row r="48" spans="1:14" x14ac:dyDescent="0.25">
      <c r="F48" s="42">
        <v>1980</v>
      </c>
      <c r="G48" s="43">
        <v>25900</v>
      </c>
      <c r="H48" s="110">
        <v>0.14299999999999999</v>
      </c>
      <c r="I48" s="43">
        <v>290</v>
      </c>
      <c r="J48" s="44"/>
      <c r="K48" s="44"/>
      <c r="L48" s="44"/>
      <c r="M48" s="111"/>
      <c r="N48" s="111"/>
    </row>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7">
    <mergeCell ref="A2:D2"/>
    <mergeCell ref="A37:C37"/>
    <mergeCell ref="A28:C28"/>
    <mergeCell ref="A12:C12"/>
    <mergeCell ref="A21:C21"/>
    <mergeCell ref="A3:D3"/>
    <mergeCell ref="A7:D7"/>
  </mergeCells>
  <printOptions horizontalCentered="1"/>
  <pageMargins left="0.5" right="0.5" top="1" bottom="1" header="0.4" footer="0.4"/>
  <pageSetup scale="88"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5"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1E85-8BA1-43F4-AC3F-391328B47DD6}">
  <dimension ref="A1:I28"/>
  <sheetViews>
    <sheetView zoomScaleNormal="100" workbookViewId="0">
      <selection activeCell="G5" sqref="G5:J5"/>
    </sheetView>
  </sheetViews>
  <sheetFormatPr defaultColWidth="8.85546875" defaultRowHeight="15" x14ac:dyDescent="0.25"/>
  <cols>
    <col min="1" max="1" width="19.42578125" customWidth="1"/>
    <col min="2" max="2" width="20.28515625" customWidth="1"/>
    <col min="3" max="3" width="19" customWidth="1"/>
    <col min="4" max="5" width="15.42578125" customWidth="1"/>
    <col min="6" max="6" width="17.42578125" customWidth="1"/>
  </cols>
  <sheetData>
    <row r="1" spans="1:9" x14ac:dyDescent="0.25">
      <c r="A1" s="282" t="s">
        <v>414</v>
      </c>
      <c r="B1" s="282"/>
      <c r="C1" s="282"/>
      <c r="D1" s="282"/>
      <c r="E1" s="282"/>
      <c r="F1" s="282"/>
    </row>
    <row r="2" spans="1:9" x14ac:dyDescent="0.25">
      <c r="A2" s="124" t="s">
        <v>415</v>
      </c>
      <c r="B2" s="124" t="s">
        <v>16</v>
      </c>
      <c r="C2" s="124" t="s">
        <v>18</v>
      </c>
      <c r="D2" s="124" t="s">
        <v>416</v>
      </c>
      <c r="E2" s="124" t="s">
        <v>417</v>
      </c>
      <c r="F2" s="124" t="s">
        <v>418</v>
      </c>
    </row>
    <row r="3" spans="1:9" x14ac:dyDescent="0.25">
      <c r="A3" s="245" t="s">
        <v>419</v>
      </c>
      <c r="B3" s="245" t="s">
        <v>420</v>
      </c>
      <c r="C3" s="245" t="s">
        <v>419</v>
      </c>
      <c r="D3" s="270">
        <v>202.9</v>
      </c>
      <c r="E3" s="270">
        <v>0</v>
      </c>
      <c r="F3" s="39" t="s">
        <v>421</v>
      </c>
    </row>
    <row r="4" spans="1:9" x14ac:dyDescent="0.25">
      <c r="A4" s="40" t="s">
        <v>422</v>
      </c>
      <c r="B4" s="40" t="s">
        <v>423</v>
      </c>
      <c r="C4" s="40" t="s">
        <v>424</v>
      </c>
      <c r="D4" s="46">
        <v>284.10000000000002</v>
      </c>
      <c r="E4" s="46">
        <v>81.2</v>
      </c>
      <c r="F4" s="40" t="s">
        <v>425</v>
      </c>
    </row>
    <row r="5" spans="1:9" x14ac:dyDescent="0.25">
      <c r="A5" s="245" t="s">
        <v>426</v>
      </c>
      <c r="B5" s="245" t="s">
        <v>427</v>
      </c>
      <c r="C5" s="245" t="s">
        <v>424</v>
      </c>
      <c r="D5" s="270">
        <v>405.8</v>
      </c>
      <c r="E5" s="270">
        <v>202.9</v>
      </c>
      <c r="F5" s="245" t="s">
        <v>428</v>
      </c>
      <c r="G5" s="179"/>
      <c r="I5" s="179"/>
    </row>
    <row r="6" spans="1:9" x14ac:dyDescent="0.25">
      <c r="A6" s="40" t="s">
        <v>429</v>
      </c>
      <c r="B6" s="40" t="s">
        <v>430</v>
      </c>
      <c r="C6" s="40" t="s">
        <v>424</v>
      </c>
      <c r="D6" s="46">
        <v>527.5</v>
      </c>
      <c r="E6" s="46">
        <v>324.60000000000002</v>
      </c>
      <c r="F6" s="40" t="s">
        <v>431</v>
      </c>
    </row>
    <row r="7" spans="1:9" x14ac:dyDescent="0.25">
      <c r="A7" s="245" t="s">
        <v>432</v>
      </c>
      <c r="B7" s="245" t="s">
        <v>433</v>
      </c>
      <c r="C7" s="245" t="s">
        <v>434</v>
      </c>
      <c r="D7" s="270">
        <v>649.20000000000005</v>
      </c>
      <c r="E7" s="270">
        <v>446.3</v>
      </c>
      <c r="F7" s="245" t="s">
        <v>435</v>
      </c>
    </row>
    <row r="8" spans="1:9" x14ac:dyDescent="0.25">
      <c r="A8" s="42" t="s">
        <v>436</v>
      </c>
      <c r="B8" s="42" t="s">
        <v>437</v>
      </c>
      <c r="C8" s="47" t="s">
        <v>438</v>
      </c>
      <c r="D8" s="48">
        <v>689.9</v>
      </c>
      <c r="E8" s="48">
        <v>487</v>
      </c>
      <c r="F8" s="42" t="s">
        <v>439</v>
      </c>
    </row>
    <row r="10" spans="1:9" x14ac:dyDescent="0.25">
      <c r="A10" s="282" t="s">
        <v>440</v>
      </c>
      <c r="B10" s="282"/>
      <c r="C10" s="282"/>
      <c r="D10" s="282"/>
      <c r="E10" s="282"/>
      <c r="F10" s="282"/>
    </row>
    <row r="11" spans="1:9" x14ac:dyDescent="0.25">
      <c r="A11" s="124" t="s">
        <v>415</v>
      </c>
      <c r="B11" s="124" t="s">
        <v>16</v>
      </c>
      <c r="C11" s="124" t="s">
        <v>18</v>
      </c>
      <c r="D11" s="124" t="s">
        <v>416</v>
      </c>
      <c r="E11" s="124" t="s">
        <v>417</v>
      </c>
      <c r="F11" s="124" t="s">
        <v>418</v>
      </c>
    </row>
    <row r="12" spans="1:9" x14ac:dyDescent="0.25">
      <c r="A12" s="39" t="s">
        <v>441</v>
      </c>
      <c r="B12" s="39" t="s">
        <v>442</v>
      </c>
      <c r="C12" s="39" t="s">
        <v>441</v>
      </c>
      <c r="D12" s="45">
        <v>185</v>
      </c>
      <c r="E12" s="45">
        <v>0</v>
      </c>
      <c r="F12" s="39" t="s">
        <v>421</v>
      </c>
      <c r="I12" s="179"/>
    </row>
    <row r="13" spans="1:9" x14ac:dyDescent="0.25">
      <c r="A13" s="40" t="s">
        <v>443</v>
      </c>
      <c r="B13" s="40" t="s">
        <v>444</v>
      </c>
      <c r="C13" s="40" t="s">
        <v>424</v>
      </c>
      <c r="D13" s="46">
        <v>258.60000000000002</v>
      </c>
      <c r="E13" s="46">
        <v>73.599999999999994</v>
      </c>
      <c r="F13" s="40" t="s">
        <v>445</v>
      </c>
    </row>
    <row r="14" spans="1:9" x14ac:dyDescent="0.25">
      <c r="A14" s="39" t="s">
        <v>446</v>
      </c>
      <c r="B14" s="39" t="s">
        <v>447</v>
      </c>
      <c r="C14" s="39" t="s">
        <v>424</v>
      </c>
      <c r="D14" s="45">
        <v>369.1</v>
      </c>
      <c r="E14" s="45">
        <v>184.1</v>
      </c>
      <c r="F14" s="39" t="s">
        <v>448</v>
      </c>
      <c r="H14" s="179"/>
    </row>
    <row r="15" spans="1:9" x14ac:dyDescent="0.25">
      <c r="A15" s="40" t="s">
        <v>449</v>
      </c>
      <c r="B15" s="40" t="s">
        <v>450</v>
      </c>
      <c r="C15" s="40" t="s">
        <v>424</v>
      </c>
      <c r="D15" s="46">
        <v>479.5</v>
      </c>
      <c r="E15" s="46">
        <v>294.5</v>
      </c>
      <c r="F15" s="40" t="s">
        <v>451</v>
      </c>
      <c r="H15" s="179"/>
    </row>
    <row r="16" spans="1:9" x14ac:dyDescent="0.25">
      <c r="A16" s="245" t="s">
        <v>452</v>
      </c>
      <c r="B16" s="245" t="s">
        <v>453</v>
      </c>
      <c r="C16" s="245" t="s">
        <v>454</v>
      </c>
      <c r="D16" s="270">
        <v>589.9</v>
      </c>
      <c r="E16" s="270">
        <v>404.9</v>
      </c>
      <c r="F16" s="245" t="s">
        <v>455</v>
      </c>
      <c r="H16" s="179"/>
    </row>
    <row r="17" spans="1:8" x14ac:dyDescent="0.25">
      <c r="A17" s="42" t="s">
        <v>436</v>
      </c>
      <c r="B17" s="42" t="s">
        <v>437</v>
      </c>
      <c r="C17" s="47" t="s">
        <v>456</v>
      </c>
      <c r="D17" s="48">
        <v>626.70000000000005</v>
      </c>
      <c r="E17" s="48">
        <v>441.7</v>
      </c>
      <c r="F17" s="42" t="s">
        <v>457</v>
      </c>
      <c r="H17" s="179"/>
    </row>
    <row r="19" spans="1:8" x14ac:dyDescent="0.25">
      <c r="A19" s="282" t="s">
        <v>458</v>
      </c>
      <c r="B19" s="282"/>
      <c r="C19" s="282"/>
      <c r="D19" s="282"/>
      <c r="E19" s="282"/>
      <c r="F19" s="282"/>
    </row>
    <row r="20" spans="1:8" x14ac:dyDescent="0.25">
      <c r="A20" s="124" t="s">
        <v>415</v>
      </c>
      <c r="B20" s="124" t="s">
        <v>16</v>
      </c>
      <c r="C20" s="124" t="s">
        <v>18</v>
      </c>
      <c r="D20" s="124" t="s">
        <v>416</v>
      </c>
      <c r="E20" s="124" t="s">
        <v>417</v>
      </c>
      <c r="F20" s="124" t="s">
        <v>418</v>
      </c>
    </row>
    <row r="21" spans="1:8" x14ac:dyDescent="0.25">
      <c r="A21" s="39" t="s">
        <v>459</v>
      </c>
      <c r="B21" s="39" t="s">
        <v>460</v>
      </c>
      <c r="C21" s="39" t="s">
        <v>459</v>
      </c>
      <c r="D21" s="45">
        <v>174.7</v>
      </c>
      <c r="E21" s="45">
        <v>0</v>
      </c>
      <c r="F21" s="39" t="s">
        <v>421</v>
      </c>
    </row>
    <row r="22" spans="1:8" x14ac:dyDescent="0.25">
      <c r="A22" s="40" t="s">
        <v>461</v>
      </c>
      <c r="B22" s="40" t="s">
        <v>462</v>
      </c>
      <c r="C22" s="40" t="s">
        <v>424</v>
      </c>
      <c r="D22" s="46">
        <v>244.6</v>
      </c>
      <c r="E22" s="46">
        <f>D22-$D$21</f>
        <v>69.900000000000006</v>
      </c>
      <c r="F22" s="40" t="s">
        <v>463</v>
      </c>
    </row>
    <row r="23" spans="1:8" x14ac:dyDescent="0.25">
      <c r="A23" s="245" t="s">
        <v>464</v>
      </c>
      <c r="B23" s="245" t="s">
        <v>465</v>
      </c>
      <c r="C23" s="245" t="s">
        <v>424</v>
      </c>
      <c r="D23" s="270">
        <v>349.4</v>
      </c>
      <c r="E23" s="270">
        <f>D23-$D$21</f>
        <v>174.7</v>
      </c>
      <c r="F23" s="245" t="s">
        <v>466</v>
      </c>
    </row>
    <row r="24" spans="1:8" x14ac:dyDescent="0.25">
      <c r="A24" s="40" t="s">
        <v>467</v>
      </c>
      <c r="B24" s="40" t="s">
        <v>468</v>
      </c>
      <c r="C24" s="40" t="s">
        <v>424</v>
      </c>
      <c r="D24" s="46">
        <v>454.2</v>
      </c>
      <c r="E24" s="46">
        <f>D24-$D$21</f>
        <v>279.5</v>
      </c>
      <c r="F24" s="40" t="s">
        <v>469</v>
      </c>
    </row>
    <row r="25" spans="1:8" x14ac:dyDescent="0.25">
      <c r="A25" s="245" t="s">
        <v>470</v>
      </c>
      <c r="B25" s="245" t="s">
        <v>471</v>
      </c>
      <c r="C25" s="245" t="s">
        <v>472</v>
      </c>
      <c r="D25" s="270">
        <v>559</v>
      </c>
      <c r="E25" s="270">
        <f>D25-$D$21</f>
        <v>384.3</v>
      </c>
      <c r="F25" s="245" t="s">
        <v>473</v>
      </c>
    </row>
    <row r="26" spans="1:8" ht="15.75" customHeight="1" x14ac:dyDescent="0.25">
      <c r="A26" s="42" t="s">
        <v>436</v>
      </c>
      <c r="B26" s="42" t="s">
        <v>437</v>
      </c>
      <c r="C26" s="47" t="s">
        <v>474</v>
      </c>
      <c r="D26" s="48">
        <v>594</v>
      </c>
      <c r="E26" s="48">
        <f>D26-$D$21</f>
        <v>419.3</v>
      </c>
      <c r="F26" s="42" t="s">
        <v>475</v>
      </c>
    </row>
    <row r="27" spans="1:8" x14ac:dyDescent="0.25">
      <c r="A27" s="40"/>
      <c r="B27" s="40"/>
      <c r="C27" s="40"/>
      <c r="D27" s="40"/>
      <c r="E27" s="40"/>
      <c r="F27" s="40"/>
    </row>
    <row r="28" spans="1:8" x14ac:dyDescent="0.25">
      <c r="A28" s="40"/>
      <c r="B28" s="40"/>
      <c r="C28" s="40"/>
      <c r="D28" s="40"/>
      <c r="E28" s="40"/>
      <c r="F28" s="40"/>
    </row>
  </sheetData>
  <mergeCells count="3">
    <mergeCell ref="A19:F19"/>
    <mergeCell ref="A10:F10"/>
    <mergeCell ref="A1:F1"/>
  </mergeCells>
  <printOptions horizontalCentered="1"/>
  <pageMargins left="0.5" right="0.5" top="1" bottom="1" header="0.4" footer="0.4"/>
  <pageSetup orientation="landscape" r:id="rId1"/>
  <headerFooter scaleWithDoc="0">
    <oddHeader>&amp;L&amp;G&amp;C&amp;"Calibri (Body),Bold"&amp;10&amp;K095847CRUNCHING NUMBER$&amp;"-,Bold"&amp;11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76F5-2E66-4206-A75C-8A6C7D7FF76F}">
  <sheetPr>
    <pageSetUpPr fitToPage="1"/>
  </sheetPr>
  <dimension ref="A1:P48"/>
  <sheetViews>
    <sheetView zoomScaleNormal="100" zoomScalePageLayoutView="80" workbookViewId="0">
      <selection activeCell="B4" sqref="B4:D6"/>
    </sheetView>
  </sheetViews>
  <sheetFormatPr defaultColWidth="4.7109375" defaultRowHeight="15" customHeight="1" x14ac:dyDescent="0.25"/>
  <cols>
    <col min="1" max="1" width="71.42578125" style="19" customWidth="1"/>
    <col min="2" max="2" width="18.28515625" style="19" customWidth="1"/>
    <col min="3" max="4" width="18" style="12" customWidth="1"/>
    <col min="5" max="5" width="4.5703125" style="12" customWidth="1"/>
    <col min="6" max="6" width="46.28515625" style="12" customWidth="1"/>
    <col min="7" max="16" width="8.28515625" style="12" customWidth="1"/>
    <col min="17" max="16384" width="4.7109375" style="12"/>
  </cols>
  <sheetData>
    <row r="1" spans="1:16" x14ac:dyDescent="0.25">
      <c r="A1" s="125" t="s">
        <v>476</v>
      </c>
      <c r="B1" s="125">
        <v>2026</v>
      </c>
      <c r="C1" s="122">
        <v>2025</v>
      </c>
      <c r="D1" s="122">
        <v>2024</v>
      </c>
      <c r="F1" s="125" t="s">
        <v>477</v>
      </c>
      <c r="G1" s="122" t="s">
        <v>478</v>
      </c>
      <c r="H1" s="122" t="s">
        <v>479</v>
      </c>
      <c r="I1" s="122" t="s">
        <v>480</v>
      </c>
      <c r="J1" s="122" t="s">
        <v>481</v>
      </c>
      <c r="K1" s="122" t="s">
        <v>482</v>
      </c>
      <c r="L1" s="122" t="s">
        <v>483</v>
      </c>
      <c r="M1" s="122" t="s">
        <v>484</v>
      </c>
      <c r="N1" s="122" t="s">
        <v>485</v>
      </c>
      <c r="O1" s="122" t="s">
        <v>486</v>
      </c>
      <c r="P1" s="122" t="s">
        <v>487</v>
      </c>
    </row>
    <row r="2" spans="1:16" ht="45" x14ac:dyDescent="0.25">
      <c r="A2" s="324" t="s">
        <v>488</v>
      </c>
      <c r="B2" s="324"/>
      <c r="C2" s="324"/>
      <c r="D2" s="324"/>
      <c r="F2" s="142" t="s">
        <v>489</v>
      </c>
      <c r="G2" s="59">
        <v>1</v>
      </c>
      <c r="H2" s="59">
        <v>1</v>
      </c>
      <c r="I2" s="59">
        <v>1</v>
      </c>
      <c r="J2" s="59">
        <v>1</v>
      </c>
      <c r="K2" s="59">
        <v>1</v>
      </c>
      <c r="L2" s="59">
        <v>1</v>
      </c>
      <c r="M2" s="59">
        <v>1</v>
      </c>
      <c r="N2" s="59">
        <v>1</v>
      </c>
      <c r="O2" s="59">
        <v>1</v>
      </c>
      <c r="P2" s="59">
        <v>1</v>
      </c>
    </row>
    <row r="3" spans="1:16" x14ac:dyDescent="0.25">
      <c r="A3" s="326" t="s">
        <v>490</v>
      </c>
      <c r="B3" s="326"/>
      <c r="C3" s="326"/>
      <c r="D3" s="326"/>
      <c r="F3" s="143" t="s">
        <v>491</v>
      </c>
      <c r="G3" s="144">
        <v>1</v>
      </c>
      <c r="H3" s="144">
        <v>1</v>
      </c>
      <c r="I3" s="144">
        <v>1</v>
      </c>
      <c r="J3" s="144">
        <v>1</v>
      </c>
      <c r="K3" s="144">
        <v>1</v>
      </c>
      <c r="L3" s="144">
        <v>1</v>
      </c>
      <c r="M3" s="144">
        <v>0.5</v>
      </c>
      <c r="N3" s="144">
        <v>0.75</v>
      </c>
      <c r="O3" s="144">
        <v>1</v>
      </c>
      <c r="P3" s="144">
        <v>1</v>
      </c>
    </row>
    <row r="4" spans="1:16" x14ac:dyDescent="0.25">
      <c r="A4" s="131" t="s">
        <v>492</v>
      </c>
      <c r="B4" s="67">
        <v>0</v>
      </c>
      <c r="C4" s="67">
        <v>0</v>
      </c>
      <c r="D4" s="67">
        <v>0</v>
      </c>
      <c r="F4" s="142" t="s">
        <v>493</v>
      </c>
      <c r="G4" s="59">
        <v>1</v>
      </c>
      <c r="H4" s="59">
        <v>1</v>
      </c>
      <c r="I4" s="59">
        <v>1</v>
      </c>
      <c r="J4" s="59">
        <v>1</v>
      </c>
      <c r="K4" s="59">
        <v>1</v>
      </c>
      <c r="L4" s="59">
        <v>1</v>
      </c>
      <c r="M4" s="59">
        <v>0.5</v>
      </c>
      <c r="N4" s="59">
        <v>0.75</v>
      </c>
      <c r="O4" s="59">
        <v>1</v>
      </c>
      <c r="P4" s="59">
        <v>1</v>
      </c>
    </row>
    <row r="5" spans="1:16" x14ac:dyDescent="0.25">
      <c r="A5" s="19" t="s">
        <v>494</v>
      </c>
      <c r="B5" s="212">
        <v>311</v>
      </c>
      <c r="C5" s="68">
        <v>285</v>
      </c>
      <c r="D5" s="68">
        <v>278</v>
      </c>
      <c r="F5" s="143" t="s">
        <v>495</v>
      </c>
      <c r="G5" s="144">
        <v>1</v>
      </c>
      <c r="H5" s="144">
        <v>1</v>
      </c>
      <c r="I5" s="144">
        <v>1</v>
      </c>
      <c r="J5" s="144">
        <v>1</v>
      </c>
      <c r="K5" s="144">
        <v>1</v>
      </c>
      <c r="L5" s="144">
        <v>1</v>
      </c>
      <c r="M5" s="144">
        <v>0.5</v>
      </c>
      <c r="N5" s="144">
        <v>0.75</v>
      </c>
      <c r="O5" s="144">
        <v>1</v>
      </c>
      <c r="P5" s="144">
        <v>1</v>
      </c>
    </row>
    <row r="6" spans="1:16" x14ac:dyDescent="0.25">
      <c r="A6" s="132" t="s">
        <v>496</v>
      </c>
      <c r="B6" s="213">
        <v>565</v>
      </c>
      <c r="C6" s="133">
        <v>518</v>
      </c>
      <c r="D6" s="133">
        <v>505</v>
      </c>
      <c r="F6" s="142" t="s">
        <v>497</v>
      </c>
      <c r="G6" s="39"/>
      <c r="H6" s="39"/>
      <c r="I6" s="59">
        <v>1</v>
      </c>
      <c r="J6" s="59">
        <v>1</v>
      </c>
      <c r="K6" s="59">
        <v>1</v>
      </c>
      <c r="L6" s="59">
        <v>1</v>
      </c>
      <c r="M6" s="59">
        <v>0.5</v>
      </c>
      <c r="N6" s="59">
        <v>0.75</v>
      </c>
      <c r="O6" s="59">
        <v>1</v>
      </c>
      <c r="P6" s="59">
        <v>1</v>
      </c>
    </row>
    <row r="7" spans="1:16" x14ac:dyDescent="0.25">
      <c r="C7" s="68"/>
      <c r="D7" s="68"/>
      <c r="F7" s="143" t="s">
        <v>498</v>
      </c>
      <c r="G7" s="40"/>
      <c r="H7" s="144">
        <v>1</v>
      </c>
      <c r="I7" s="144">
        <v>1</v>
      </c>
      <c r="J7" s="144">
        <v>1</v>
      </c>
      <c r="K7" s="144">
        <v>1</v>
      </c>
      <c r="L7" s="144">
        <v>1</v>
      </c>
      <c r="M7" s="144">
        <v>0.5</v>
      </c>
      <c r="N7" s="144">
        <v>0.75</v>
      </c>
      <c r="O7" s="144">
        <v>1</v>
      </c>
      <c r="P7" s="144">
        <v>1</v>
      </c>
    </row>
    <row r="8" spans="1:16" x14ac:dyDescent="0.25">
      <c r="A8" s="324" t="s">
        <v>499</v>
      </c>
      <c r="B8" s="324"/>
      <c r="C8" s="324"/>
      <c r="D8" s="324"/>
      <c r="F8" s="142" t="s">
        <v>500</v>
      </c>
      <c r="G8" s="39"/>
      <c r="H8" s="39"/>
      <c r="I8" s="59">
        <v>1</v>
      </c>
      <c r="J8" s="39"/>
      <c r="K8" s="59">
        <v>1</v>
      </c>
      <c r="L8" s="39"/>
      <c r="M8" s="39"/>
      <c r="N8" s="39"/>
      <c r="O8" s="39"/>
      <c r="P8" s="39"/>
    </row>
    <row r="9" spans="1:16" x14ac:dyDescent="0.25">
      <c r="A9" s="131" t="s">
        <v>501</v>
      </c>
      <c r="B9" s="209">
        <v>1736</v>
      </c>
      <c r="C9" s="67">
        <v>1676</v>
      </c>
      <c r="D9" s="67">
        <v>1632</v>
      </c>
      <c r="F9" s="143" t="s">
        <v>502</v>
      </c>
      <c r="G9" s="40"/>
      <c r="H9" s="40"/>
      <c r="I9" s="40"/>
      <c r="J9" s="40"/>
      <c r="K9" s="144">
        <v>1</v>
      </c>
      <c r="L9" s="144">
        <v>1</v>
      </c>
      <c r="M9" s="40"/>
      <c r="N9" s="40"/>
      <c r="O9" s="40"/>
      <c r="P9" s="40"/>
    </row>
    <row r="10" spans="1:16" x14ac:dyDescent="0.25">
      <c r="A10" s="19" t="s">
        <v>503</v>
      </c>
      <c r="B10" s="134">
        <v>0</v>
      </c>
      <c r="C10" s="134">
        <v>0</v>
      </c>
      <c r="D10" s="134">
        <v>0</v>
      </c>
      <c r="F10" s="145" t="s">
        <v>504</v>
      </c>
      <c r="G10" s="126"/>
      <c r="H10" s="126"/>
      <c r="I10" s="146">
        <v>0.8</v>
      </c>
      <c r="J10" s="146">
        <v>0.8</v>
      </c>
      <c r="K10" s="146">
        <v>0.8</v>
      </c>
      <c r="L10" s="146">
        <v>0.8</v>
      </c>
      <c r="M10" s="126"/>
      <c r="N10" s="126"/>
      <c r="O10" s="146">
        <v>0.8</v>
      </c>
      <c r="P10" s="146">
        <v>0.8</v>
      </c>
    </row>
    <row r="11" spans="1:16" x14ac:dyDescent="0.25">
      <c r="A11" s="131" t="s">
        <v>505</v>
      </c>
      <c r="B11" s="209">
        <v>434</v>
      </c>
      <c r="C11" s="67">
        <v>419</v>
      </c>
      <c r="D11" s="67">
        <v>408</v>
      </c>
      <c r="F11" s="19"/>
      <c r="I11" s="325" t="s">
        <v>506</v>
      </c>
      <c r="J11" s="325"/>
      <c r="K11" s="325"/>
      <c r="L11" s="325"/>
      <c r="M11" s="147">
        <v>7220</v>
      </c>
      <c r="N11" s="148">
        <v>3610</v>
      </c>
    </row>
    <row r="12" spans="1:16" x14ac:dyDescent="0.25">
      <c r="A12" s="19" t="s">
        <v>507</v>
      </c>
      <c r="B12" s="212">
        <v>868</v>
      </c>
      <c r="C12" s="134">
        <v>838</v>
      </c>
      <c r="D12" s="134">
        <v>816</v>
      </c>
      <c r="F12" s="19"/>
    </row>
    <row r="13" spans="1:16" x14ac:dyDescent="0.25">
      <c r="A13" s="132" t="s">
        <v>508</v>
      </c>
      <c r="B13" s="213">
        <v>217</v>
      </c>
      <c r="C13" s="133">
        <v>209.5</v>
      </c>
      <c r="D13" s="133">
        <v>204</v>
      </c>
      <c r="F13" s="19"/>
    </row>
    <row r="14" spans="1:16" x14ac:dyDescent="0.25">
      <c r="F14" s="19"/>
    </row>
    <row r="15" spans="1:16" x14ac:dyDescent="0.25">
      <c r="A15" s="324" t="s">
        <v>509</v>
      </c>
      <c r="B15" s="324"/>
      <c r="C15" s="324"/>
      <c r="D15" s="324"/>
      <c r="F15" s="19"/>
    </row>
    <row r="16" spans="1:16" x14ac:dyDescent="0.25">
      <c r="A16" s="131" t="s">
        <v>510</v>
      </c>
      <c r="B16" s="209">
        <v>202.9</v>
      </c>
      <c r="C16" s="67">
        <v>185</v>
      </c>
      <c r="D16" s="67">
        <v>174.7</v>
      </c>
      <c r="F16" s="19"/>
    </row>
    <row r="17" spans="1:6" x14ac:dyDescent="0.25">
      <c r="A17" s="19" t="s">
        <v>511</v>
      </c>
      <c r="B17" s="212">
        <v>283</v>
      </c>
      <c r="C17" s="68">
        <v>257</v>
      </c>
      <c r="D17" s="68">
        <v>240</v>
      </c>
      <c r="F17" s="19"/>
    </row>
    <row r="18" spans="1:6" x14ac:dyDescent="0.25">
      <c r="A18" s="131" t="s">
        <v>512</v>
      </c>
      <c r="B18" s="75">
        <v>0.2</v>
      </c>
      <c r="C18" s="75">
        <v>0.2</v>
      </c>
      <c r="D18" s="75">
        <v>0.2</v>
      </c>
      <c r="F18" s="19"/>
    </row>
    <row r="19" spans="1:6" x14ac:dyDescent="0.25">
      <c r="A19" s="135" t="s">
        <v>513</v>
      </c>
      <c r="B19" s="136">
        <v>2950</v>
      </c>
      <c r="C19" s="136">
        <v>2870</v>
      </c>
      <c r="D19" s="136">
        <v>2800</v>
      </c>
      <c r="F19" s="19"/>
    </row>
    <row r="20" spans="1:6" x14ac:dyDescent="0.25">
      <c r="C20" s="68"/>
      <c r="D20" s="68"/>
      <c r="F20" s="19"/>
    </row>
    <row r="21" spans="1:6" x14ac:dyDescent="0.25">
      <c r="A21" s="324" t="s">
        <v>514</v>
      </c>
      <c r="B21" s="324"/>
      <c r="C21" s="324"/>
      <c r="D21" s="324"/>
      <c r="F21" s="19"/>
    </row>
    <row r="22" spans="1:6" x14ac:dyDescent="0.25">
      <c r="A22" s="131" t="s">
        <v>515</v>
      </c>
      <c r="B22" s="210">
        <v>9250</v>
      </c>
      <c r="C22" s="137">
        <v>9350</v>
      </c>
      <c r="D22" s="137">
        <v>8850</v>
      </c>
    </row>
    <row r="23" spans="1:6" x14ac:dyDescent="0.25">
      <c r="A23" s="135" t="s">
        <v>516</v>
      </c>
      <c r="B23" s="211">
        <v>13900</v>
      </c>
      <c r="C23" s="138">
        <v>14000</v>
      </c>
      <c r="D23" s="138">
        <v>13300</v>
      </c>
    </row>
    <row r="24" spans="1:6" ht="12" customHeight="1" x14ac:dyDescent="0.25"/>
    <row r="25" spans="1:6" x14ac:dyDescent="0.25">
      <c r="A25" s="324" t="s">
        <v>517</v>
      </c>
      <c r="B25" s="324"/>
      <c r="C25" s="324"/>
      <c r="D25" s="324"/>
    </row>
    <row r="26" spans="1:6" ht="30" x14ac:dyDescent="0.25">
      <c r="A26" s="131" t="s">
        <v>518</v>
      </c>
      <c r="B26" s="209">
        <v>615</v>
      </c>
      <c r="C26" s="139">
        <v>590</v>
      </c>
      <c r="D26" s="139">
        <v>545</v>
      </c>
    </row>
    <row r="27" spans="1:6" ht="30" x14ac:dyDescent="0.25">
      <c r="A27" s="19" t="s">
        <v>519</v>
      </c>
      <c r="B27" s="278" t="s">
        <v>520</v>
      </c>
      <c r="C27" s="140" t="s">
        <v>521</v>
      </c>
      <c r="D27" s="140" t="s">
        <v>522</v>
      </c>
    </row>
    <row r="28" spans="1:6" ht="48" customHeight="1" x14ac:dyDescent="0.25">
      <c r="A28" s="131" t="s">
        <v>523</v>
      </c>
      <c r="B28" s="131" t="s">
        <v>297</v>
      </c>
      <c r="C28" s="172" t="s">
        <v>524</v>
      </c>
      <c r="D28" s="139" t="s">
        <v>525</v>
      </c>
    </row>
    <row r="29" spans="1:6" ht="30" x14ac:dyDescent="0.25">
      <c r="A29" s="135" t="s">
        <v>526</v>
      </c>
      <c r="B29" s="135" t="s">
        <v>527</v>
      </c>
      <c r="C29" s="48" t="s">
        <v>528</v>
      </c>
      <c r="D29" s="48" t="s">
        <v>529</v>
      </c>
    </row>
    <row r="30" spans="1:6" ht="11.25" customHeight="1" x14ac:dyDescent="0.25">
      <c r="C30" s="141"/>
      <c r="D30" s="141"/>
    </row>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sheetData>
  <mergeCells count="7">
    <mergeCell ref="A21:D21"/>
    <mergeCell ref="A25:D25"/>
    <mergeCell ref="I11:L11"/>
    <mergeCell ref="A2:D2"/>
    <mergeCell ref="A3:D3"/>
    <mergeCell ref="A8:D8"/>
    <mergeCell ref="A15:D15"/>
  </mergeCells>
  <printOptions horizontalCentered="1"/>
  <pageMargins left="0.5" right="0.5" top="1" bottom="1" header="0.4" footer="0.4"/>
  <pageSetup scale="79" fitToWidth="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08BD-3302-4092-8C4E-69DD5E40959C}">
  <sheetPr>
    <pageSetUpPr fitToPage="1"/>
  </sheetPr>
  <dimension ref="A1:N46"/>
  <sheetViews>
    <sheetView zoomScaleNormal="100" workbookViewId="0">
      <selection activeCell="A2" sqref="A2"/>
    </sheetView>
  </sheetViews>
  <sheetFormatPr defaultColWidth="1.28515625" defaultRowHeight="15" x14ac:dyDescent="0.25"/>
  <cols>
    <col min="1" max="1" width="21.7109375" customWidth="1"/>
    <col min="2" max="2" width="16.5703125" customWidth="1"/>
    <col min="3" max="3" width="16.7109375" customWidth="1"/>
    <col min="4" max="4" width="3" customWidth="1"/>
    <col min="5" max="5" width="13.28515625" style="3" customWidth="1"/>
    <col min="6" max="6" width="11" customWidth="1"/>
    <col min="7" max="7" width="13" customWidth="1"/>
    <col min="8" max="12" width="11" customWidth="1"/>
  </cols>
  <sheetData>
    <row r="1" spans="1:14" ht="60" x14ac:dyDescent="0.25">
      <c r="A1" s="327" t="s">
        <v>530</v>
      </c>
      <c r="B1" s="327"/>
      <c r="C1" s="327"/>
      <c r="D1" s="12"/>
      <c r="E1" s="19" t="s">
        <v>531</v>
      </c>
    </row>
    <row r="2" spans="1:14" x14ac:dyDescent="0.25">
      <c r="A2" s="12"/>
      <c r="B2" s="328">
        <v>2026</v>
      </c>
      <c r="C2" s="328"/>
      <c r="D2" s="12"/>
      <c r="E2" s="19"/>
      <c r="F2" s="329" t="s">
        <v>532</v>
      </c>
      <c r="G2" s="329"/>
      <c r="H2" s="329"/>
      <c r="I2" s="329"/>
      <c r="J2" s="329"/>
      <c r="K2" s="329"/>
      <c r="L2" s="329"/>
    </row>
    <row r="3" spans="1:14" ht="30" x14ac:dyDescent="0.25">
      <c r="A3" s="21" t="s">
        <v>533</v>
      </c>
      <c r="B3" s="159" t="s">
        <v>534</v>
      </c>
      <c r="C3" s="159" t="s">
        <v>535</v>
      </c>
      <c r="D3" s="12"/>
      <c r="E3" s="128" t="s">
        <v>536</v>
      </c>
      <c r="F3" s="22">
        <v>1</v>
      </c>
      <c r="G3" s="22">
        <v>1.33</v>
      </c>
      <c r="H3" s="22">
        <v>1.5</v>
      </c>
      <c r="I3" s="22">
        <v>2</v>
      </c>
      <c r="J3" s="22">
        <v>2.5</v>
      </c>
      <c r="K3" s="22">
        <v>3</v>
      </c>
      <c r="L3" s="22">
        <v>4</v>
      </c>
    </row>
    <row r="4" spans="1:14" x14ac:dyDescent="0.25">
      <c r="A4" s="32" t="s">
        <v>537</v>
      </c>
      <c r="B4" s="98">
        <v>2.1000000000000001E-2</v>
      </c>
      <c r="C4" s="98">
        <v>2.1000000000000001E-2</v>
      </c>
      <c r="D4" s="12"/>
      <c r="E4" s="25">
        <v>1</v>
      </c>
      <c r="F4" s="26">
        <v>15650</v>
      </c>
      <c r="G4" s="205">
        <f>1.33*F4</f>
        <v>20814.5</v>
      </c>
      <c r="H4" s="27">
        <f>1.5*F4</f>
        <v>23475</v>
      </c>
      <c r="I4" s="27">
        <f>2*F4</f>
        <v>31300</v>
      </c>
      <c r="J4" s="27">
        <f>2.5*F4</f>
        <v>39125</v>
      </c>
      <c r="K4" s="27">
        <f>3*F4</f>
        <v>46950</v>
      </c>
      <c r="L4" s="27">
        <f>4*F4</f>
        <v>62600</v>
      </c>
    </row>
    <row r="5" spans="1:14" x14ac:dyDescent="0.25">
      <c r="A5" s="23" t="s">
        <v>538</v>
      </c>
      <c r="B5" s="100">
        <v>3.1399999999999997E-2</v>
      </c>
      <c r="C5" s="100">
        <v>4.19E-2</v>
      </c>
      <c r="D5" s="12"/>
      <c r="E5" s="4">
        <v>2</v>
      </c>
      <c r="F5" s="29">
        <v>21150</v>
      </c>
      <c r="G5" s="205">
        <f>1.33*F5</f>
        <v>28129.5</v>
      </c>
      <c r="H5" s="27">
        <f t="shared" ref="H5:H11" si="0">1.5*F5</f>
        <v>31725</v>
      </c>
      <c r="I5" s="27">
        <f t="shared" ref="I5:I11" si="1">2*F5</f>
        <v>42300</v>
      </c>
      <c r="J5" s="27">
        <f t="shared" ref="J5:J11" si="2">2.5*F5</f>
        <v>52875</v>
      </c>
      <c r="K5" s="27">
        <f t="shared" ref="K5:K11" si="3">3*F5</f>
        <v>63450</v>
      </c>
      <c r="L5" s="27">
        <f t="shared" ref="L5:L11" si="4">4*F5</f>
        <v>84600</v>
      </c>
    </row>
    <row r="6" spans="1:14" x14ac:dyDescent="0.25">
      <c r="A6" s="32" t="s">
        <v>539</v>
      </c>
      <c r="B6" s="98">
        <v>4.19E-2</v>
      </c>
      <c r="C6" s="98">
        <v>6.6000000000000003E-2</v>
      </c>
      <c r="D6" s="12"/>
      <c r="E6" s="25">
        <v>3</v>
      </c>
      <c r="F6" s="26">
        <v>26650</v>
      </c>
      <c r="G6" s="205">
        <f t="shared" ref="G6:G11" si="5">1.33*F6</f>
        <v>35444.5</v>
      </c>
      <c r="H6" s="27">
        <f t="shared" si="0"/>
        <v>39975</v>
      </c>
      <c r="I6" s="27">
        <f t="shared" si="1"/>
        <v>53300</v>
      </c>
      <c r="J6" s="27">
        <f t="shared" si="2"/>
        <v>66625</v>
      </c>
      <c r="K6" s="27">
        <f t="shared" si="3"/>
        <v>79950</v>
      </c>
      <c r="L6" s="27">
        <f t="shared" si="4"/>
        <v>106600</v>
      </c>
    </row>
    <row r="7" spans="1:14" x14ac:dyDescent="0.25">
      <c r="A7" s="23" t="s">
        <v>540</v>
      </c>
      <c r="B7" s="100">
        <v>6.6000000000000003E-2</v>
      </c>
      <c r="C7" s="100">
        <v>8.4400000000000003E-2</v>
      </c>
      <c r="D7" s="12"/>
      <c r="E7" s="4">
        <v>4</v>
      </c>
      <c r="F7" s="29">
        <v>32150</v>
      </c>
      <c r="G7" s="205">
        <f t="shared" si="5"/>
        <v>42759.5</v>
      </c>
      <c r="H7" s="27">
        <f t="shared" si="0"/>
        <v>48225</v>
      </c>
      <c r="I7" s="27">
        <f t="shared" si="1"/>
        <v>64300</v>
      </c>
      <c r="J7" s="27">
        <f t="shared" si="2"/>
        <v>80375</v>
      </c>
      <c r="K7" s="27">
        <f t="shared" si="3"/>
        <v>96450</v>
      </c>
      <c r="L7" s="27">
        <f t="shared" si="4"/>
        <v>128600</v>
      </c>
    </row>
    <row r="8" spans="1:14" x14ac:dyDescent="0.25">
      <c r="A8" s="32" t="s">
        <v>541</v>
      </c>
      <c r="B8" s="98">
        <v>8.4400000000000003E-2</v>
      </c>
      <c r="C8" s="98">
        <v>9.9599999999999994E-2</v>
      </c>
      <c r="D8" s="12"/>
      <c r="E8" s="25">
        <v>5</v>
      </c>
      <c r="F8" s="26">
        <v>37650</v>
      </c>
      <c r="G8" s="205">
        <f t="shared" si="5"/>
        <v>50074.5</v>
      </c>
      <c r="H8" s="27">
        <f t="shared" si="0"/>
        <v>56475</v>
      </c>
      <c r="I8" s="27">
        <f t="shared" si="1"/>
        <v>75300</v>
      </c>
      <c r="J8" s="27">
        <f t="shared" si="2"/>
        <v>94125</v>
      </c>
      <c r="K8" s="27">
        <f t="shared" si="3"/>
        <v>112950</v>
      </c>
      <c r="L8" s="27">
        <f t="shared" si="4"/>
        <v>150600</v>
      </c>
    </row>
    <row r="9" spans="1:14" x14ac:dyDescent="0.25">
      <c r="A9" s="23" t="s">
        <v>542</v>
      </c>
      <c r="B9" s="100">
        <v>9.9599999999999994E-2</v>
      </c>
      <c r="C9" s="100">
        <v>9.9599999999999994E-2</v>
      </c>
      <c r="D9" s="12"/>
      <c r="E9" s="4">
        <v>6</v>
      </c>
      <c r="F9" s="29">
        <v>43150</v>
      </c>
      <c r="G9" s="205">
        <f t="shared" si="5"/>
        <v>57389.5</v>
      </c>
      <c r="H9" s="27">
        <f t="shared" si="0"/>
        <v>64725</v>
      </c>
      <c r="I9" s="27">
        <f t="shared" si="1"/>
        <v>86300</v>
      </c>
      <c r="J9" s="27">
        <f t="shared" si="2"/>
        <v>107875</v>
      </c>
      <c r="K9" s="27">
        <f t="shared" si="3"/>
        <v>129450</v>
      </c>
      <c r="L9" s="27">
        <f t="shared" si="4"/>
        <v>172600</v>
      </c>
    </row>
    <row r="10" spans="1:14" x14ac:dyDescent="0.25">
      <c r="A10" s="32" t="s">
        <v>543</v>
      </c>
      <c r="B10" s="24" t="s">
        <v>544</v>
      </c>
      <c r="C10" s="24" t="s">
        <v>544</v>
      </c>
      <c r="D10" s="12"/>
      <c r="E10" s="25">
        <v>7</v>
      </c>
      <c r="F10" s="26">
        <v>48650</v>
      </c>
      <c r="G10" s="205">
        <f t="shared" si="5"/>
        <v>64704.5</v>
      </c>
      <c r="H10" s="27">
        <f t="shared" si="0"/>
        <v>72975</v>
      </c>
      <c r="I10" s="27">
        <f t="shared" si="1"/>
        <v>97300</v>
      </c>
      <c r="J10" s="27">
        <f t="shared" si="2"/>
        <v>121625</v>
      </c>
      <c r="K10" s="27">
        <f t="shared" si="3"/>
        <v>145950</v>
      </c>
      <c r="L10" s="27">
        <f t="shared" si="4"/>
        <v>194600</v>
      </c>
    </row>
    <row r="11" spans="1:14" x14ac:dyDescent="0.25">
      <c r="A11" s="330" t="s">
        <v>545</v>
      </c>
      <c r="B11" s="330"/>
      <c r="C11" s="330"/>
      <c r="D11" s="12"/>
      <c r="E11" s="4">
        <v>8</v>
      </c>
      <c r="F11" s="31">
        <v>54150</v>
      </c>
      <c r="G11" s="205">
        <f t="shared" si="5"/>
        <v>72019.5</v>
      </c>
      <c r="H11" s="27">
        <f t="shared" si="0"/>
        <v>81225</v>
      </c>
      <c r="I11" s="27">
        <f t="shared" si="1"/>
        <v>108300</v>
      </c>
      <c r="J11" s="27">
        <f t="shared" si="2"/>
        <v>135375</v>
      </c>
      <c r="K11" s="27">
        <f t="shared" si="3"/>
        <v>162450</v>
      </c>
      <c r="L11" s="27">
        <f t="shared" si="4"/>
        <v>216600</v>
      </c>
    </row>
    <row r="12" spans="1:14" x14ac:dyDescent="0.25">
      <c r="A12" s="330"/>
      <c r="B12" s="330"/>
      <c r="C12" s="330"/>
      <c r="D12" s="12"/>
      <c r="E12" s="331" t="s">
        <v>546</v>
      </c>
      <c r="F12" s="331"/>
      <c r="G12" s="331"/>
      <c r="H12" s="331"/>
      <c r="I12" s="331"/>
      <c r="J12" s="331"/>
      <c r="K12" s="331"/>
      <c r="L12" s="331"/>
    </row>
    <row r="13" spans="1:14" x14ac:dyDescent="0.25">
      <c r="A13" s="112"/>
      <c r="B13" s="112"/>
      <c r="C13" s="112"/>
      <c r="D13" s="12"/>
      <c r="E13" s="40"/>
      <c r="F13" s="40"/>
      <c r="G13" s="40"/>
      <c r="H13" s="40"/>
      <c r="I13" s="40"/>
      <c r="J13" s="40"/>
      <c r="K13" s="40"/>
      <c r="L13" s="40"/>
    </row>
    <row r="14" spans="1:14" ht="18" customHeight="1" x14ac:dyDescent="0.25">
      <c r="A14" s="327" t="s">
        <v>530</v>
      </c>
      <c r="B14" s="327"/>
      <c r="C14" s="327"/>
      <c r="D14" s="12"/>
      <c r="E14" s="19"/>
    </row>
    <row r="15" spans="1:14" ht="18" customHeight="1" x14ac:dyDescent="0.25">
      <c r="A15" s="12"/>
      <c r="B15" s="328">
        <v>2025</v>
      </c>
      <c r="C15" s="328"/>
      <c r="D15" s="12"/>
      <c r="E15" s="19"/>
      <c r="F15" s="329" t="s">
        <v>547</v>
      </c>
      <c r="G15" s="329"/>
      <c r="H15" s="329"/>
      <c r="I15" s="329"/>
      <c r="J15" s="329"/>
      <c r="K15" s="329"/>
      <c r="L15" s="329"/>
      <c r="M15" s="2"/>
      <c r="N15" s="2"/>
    </row>
    <row r="16" spans="1:14" ht="34.9" customHeight="1" x14ac:dyDescent="0.25">
      <c r="A16" s="21" t="s">
        <v>533</v>
      </c>
      <c r="B16" s="159" t="s">
        <v>534</v>
      </c>
      <c r="C16" s="159" t="s">
        <v>535</v>
      </c>
      <c r="D16" s="12"/>
      <c r="E16" s="128" t="s">
        <v>536</v>
      </c>
      <c r="F16" s="22">
        <v>1</v>
      </c>
      <c r="G16" s="22">
        <v>1.33</v>
      </c>
      <c r="H16" s="22">
        <v>1.5</v>
      </c>
      <c r="I16" s="22">
        <v>2</v>
      </c>
      <c r="J16" s="22">
        <v>2.5</v>
      </c>
      <c r="K16" s="22">
        <v>3</v>
      </c>
      <c r="L16" s="22">
        <v>4</v>
      </c>
    </row>
    <row r="17" spans="1:12" x14ac:dyDescent="0.25">
      <c r="A17" s="32" t="s">
        <v>537</v>
      </c>
      <c r="B17" s="24">
        <v>0</v>
      </c>
      <c r="C17" s="24">
        <v>0</v>
      </c>
      <c r="D17" s="12"/>
      <c r="E17" s="25">
        <v>1</v>
      </c>
      <c r="F17" s="26">
        <v>15060</v>
      </c>
      <c r="G17" s="27">
        <f t="shared" ref="G17:G24" si="6">F17*$G$16</f>
        <v>20029.8</v>
      </c>
      <c r="H17" s="27">
        <f t="shared" ref="H17:H24" si="7">F17*$H$16</f>
        <v>22590</v>
      </c>
      <c r="I17" s="27">
        <f t="shared" ref="I17:I24" si="8">F17*$I$16</f>
        <v>30120</v>
      </c>
      <c r="J17" s="27">
        <f t="shared" ref="J17:J24" si="9">F17*$J$16</f>
        <v>37650</v>
      </c>
      <c r="K17" s="27">
        <f t="shared" ref="K17:K24" si="10">F17*$K$16</f>
        <v>45180</v>
      </c>
      <c r="L17" s="27">
        <f t="shared" ref="L17:L24" si="11">F17*$L$16</f>
        <v>60240</v>
      </c>
    </row>
    <row r="18" spans="1:12" x14ac:dyDescent="0.25">
      <c r="A18" s="23" t="s">
        <v>538</v>
      </c>
      <c r="B18" s="28">
        <v>0</v>
      </c>
      <c r="C18" s="28">
        <v>0</v>
      </c>
      <c r="D18" s="12"/>
      <c r="E18" s="4">
        <v>2</v>
      </c>
      <c r="F18" s="29">
        <v>20440</v>
      </c>
      <c r="G18" s="30">
        <f t="shared" si="6"/>
        <v>27185.200000000001</v>
      </c>
      <c r="H18" s="30">
        <f t="shared" si="7"/>
        <v>30660</v>
      </c>
      <c r="I18" s="30">
        <f t="shared" si="8"/>
        <v>40880</v>
      </c>
      <c r="J18" s="30">
        <f t="shared" si="9"/>
        <v>51100</v>
      </c>
      <c r="K18" s="30">
        <f t="shared" si="10"/>
        <v>61320</v>
      </c>
      <c r="L18" s="30">
        <f t="shared" si="11"/>
        <v>81760</v>
      </c>
    </row>
    <row r="19" spans="1:12" x14ac:dyDescent="0.25">
      <c r="A19" s="32" t="s">
        <v>539</v>
      </c>
      <c r="B19" s="24">
        <v>0</v>
      </c>
      <c r="C19" s="24">
        <v>0.02</v>
      </c>
      <c r="D19" s="12"/>
      <c r="E19" s="25">
        <v>3</v>
      </c>
      <c r="F19" s="26">
        <v>25820</v>
      </c>
      <c r="G19" s="27">
        <f t="shared" si="6"/>
        <v>34340.6</v>
      </c>
      <c r="H19" s="27">
        <f t="shared" si="7"/>
        <v>38730</v>
      </c>
      <c r="I19" s="27">
        <f t="shared" si="8"/>
        <v>51640</v>
      </c>
      <c r="J19" s="27">
        <f t="shared" si="9"/>
        <v>64550</v>
      </c>
      <c r="K19" s="27">
        <f t="shared" si="10"/>
        <v>77460</v>
      </c>
      <c r="L19" s="27">
        <f t="shared" si="11"/>
        <v>103280</v>
      </c>
    </row>
    <row r="20" spans="1:12" x14ac:dyDescent="0.25">
      <c r="A20" s="23" t="s">
        <v>540</v>
      </c>
      <c r="B20" s="28">
        <v>0.02</v>
      </c>
      <c r="C20" s="28">
        <v>0.04</v>
      </c>
      <c r="D20" s="12"/>
      <c r="E20" s="4">
        <v>4</v>
      </c>
      <c r="F20" s="29">
        <v>31200</v>
      </c>
      <c r="G20" s="30">
        <f t="shared" si="6"/>
        <v>41496</v>
      </c>
      <c r="H20" s="30">
        <f t="shared" si="7"/>
        <v>46800</v>
      </c>
      <c r="I20" s="30">
        <f t="shared" si="8"/>
        <v>62400</v>
      </c>
      <c r="J20" s="30">
        <f t="shared" si="9"/>
        <v>78000</v>
      </c>
      <c r="K20" s="30">
        <f t="shared" si="10"/>
        <v>93600</v>
      </c>
      <c r="L20" s="30">
        <f t="shared" si="11"/>
        <v>124800</v>
      </c>
    </row>
    <row r="21" spans="1:12" x14ac:dyDescent="0.25">
      <c r="A21" s="32" t="s">
        <v>541</v>
      </c>
      <c r="B21" s="24">
        <v>0.04</v>
      </c>
      <c r="C21" s="24">
        <v>0.06</v>
      </c>
      <c r="D21" s="12"/>
      <c r="E21" s="25">
        <v>5</v>
      </c>
      <c r="F21" s="26">
        <v>36580</v>
      </c>
      <c r="G21" s="27">
        <f t="shared" si="6"/>
        <v>48651.4</v>
      </c>
      <c r="H21" s="27">
        <f t="shared" si="7"/>
        <v>54870</v>
      </c>
      <c r="I21" s="27">
        <f t="shared" si="8"/>
        <v>73160</v>
      </c>
      <c r="J21" s="27">
        <f t="shared" si="9"/>
        <v>91450</v>
      </c>
      <c r="K21" s="27">
        <f t="shared" si="10"/>
        <v>109740</v>
      </c>
      <c r="L21" s="27">
        <f t="shared" si="11"/>
        <v>146320</v>
      </c>
    </row>
    <row r="22" spans="1:12" x14ac:dyDescent="0.25">
      <c r="A22" s="23" t="s">
        <v>542</v>
      </c>
      <c r="B22" s="28">
        <v>0.06</v>
      </c>
      <c r="C22" s="28">
        <v>8.5000000000000006E-2</v>
      </c>
      <c r="D22" s="12"/>
      <c r="E22" s="4">
        <v>6</v>
      </c>
      <c r="F22" s="29">
        <v>41960</v>
      </c>
      <c r="G22" s="30">
        <f t="shared" si="6"/>
        <v>55806.8</v>
      </c>
      <c r="H22" s="30">
        <f t="shared" si="7"/>
        <v>62940</v>
      </c>
      <c r="I22" s="30">
        <f t="shared" si="8"/>
        <v>83920</v>
      </c>
      <c r="J22" s="30">
        <f t="shared" si="9"/>
        <v>104900</v>
      </c>
      <c r="K22" s="30">
        <f t="shared" si="10"/>
        <v>125880</v>
      </c>
      <c r="L22" s="30">
        <f t="shared" si="11"/>
        <v>167840</v>
      </c>
    </row>
    <row r="23" spans="1:12" x14ac:dyDescent="0.25">
      <c r="A23" s="32" t="s">
        <v>543</v>
      </c>
      <c r="B23" s="24" t="s">
        <v>548</v>
      </c>
      <c r="C23" s="24" t="s">
        <v>548</v>
      </c>
      <c r="D23" s="12"/>
      <c r="E23" s="25">
        <v>7</v>
      </c>
      <c r="F23" s="26">
        <v>47340</v>
      </c>
      <c r="G23" s="27">
        <f t="shared" si="6"/>
        <v>62962.200000000004</v>
      </c>
      <c r="H23" s="27">
        <f t="shared" si="7"/>
        <v>71010</v>
      </c>
      <c r="I23" s="27">
        <f t="shared" si="8"/>
        <v>94680</v>
      </c>
      <c r="J23" s="27">
        <f t="shared" si="9"/>
        <v>118350</v>
      </c>
      <c r="K23" s="27">
        <f t="shared" si="10"/>
        <v>142020</v>
      </c>
      <c r="L23" s="27">
        <f t="shared" si="11"/>
        <v>189360</v>
      </c>
    </row>
    <row r="24" spans="1:12" x14ac:dyDescent="0.25">
      <c r="A24" s="330" t="s">
        <v>549</v>
      </c>
      <c r="B24" s="330"/>
      <c r="C24" s="330"/>
      <c r="D24" s="12"/>
      <c r="E24" s="4">
        <v>8</v>
      </c>
      <c r="F24" s="31">
        <v>52720</v>
      </c>
      <c r="G24" s="30">
        <f t="shared" si="6"/>
        <v>70117.600000000006</v>
      </c>
      <c r="H24" s="30">
        <f t="shared" si="7"/>
        <v>79080</v>
      </c>
      <c r="I24" s="30">
        <f t="shared" si="8"/>
        <v>105440</v>
      </c>
      <c r="J24" s="30">
        <f t="shared" si="9"/>
        <v>131800</v>
      </c>
      <c r="K24" s="30">
        <f t="shared" si="10"/>
        <v>158160</v>
      </c>
      <c r="L24" s="30">
        <f t="shared" si="11"/>
        <v>210880</v>
      </c>
    </row>
    <row r="25" spans="1:12" x14ac:dyDescent="0.25">
      <c r="A25" s="330"/>
      <c r="B25" s="330"/>
      <c r="C25" s="330"/>
      <c r="D25" s="12"/>
      <c r="E25" s="331" t="s">
        <v>550</v>
      </c>
      <c r="F25" s="331"/>
      <c r="G25" s="331"/>
      <c r="H25" s="331"/>
      <c r="I25" s="331"/>
      <c r="J25" s="331"/>
      <c r="K25" s="331"/>
      <c r="L25" s="331"/>
    </row>
    <row r="26" spans="1:12" x14ac:dyDescent="0.25">
      <c r="A26" s="12"/>
      <c r="B26" s="12"/>
      <c r="C26" s="12"/>
      <c r="D26" s="12"/>
      <c r="E26" s="19"/>
    </row>
    <row r="27" spans="1:12" ht="15.95" customHeight="1" x14ac:dyDescent="0.25">
      <c r="A27" s="327" t="s">
        <v>530</v>
      </c>
      <c r="B27" s="327"/>
      <c r="C27" s="327"/>
      <c r="D27" s="12"/>
      <c r="E27" s="19"/>
      <c r="F27" s="127"/>
      <c r="G27" s="127"/>
      <c r="H27" s="127"/>
      <c r="I27" s="127"/>
      <c r="J27" s="127"/>
      <c r="K27" s="127"/>
      <c r="L27" s="127"/>
    </row>
    <row r="28" spans="1:12" ht="15" customHeight="1" x14ac:dyDescent="0.25">
      <c r="A28" s="12"/>
      <c r="B28" s="328">
        <v>2024</v>
      </c>
      <c r="C28" s="328"/>
      <c r="D28" s="12"/>
      <c r="E28" s="19"/>
      <c r="F28" s="329" t="s">
        <v>551</v>
      </c>
      <c r="G28" s="329"/>
      <c r="H28" s="329"/>
      <c r="I28" s="329"/>
      <c r="J28" s="329"/>
      <c r="K28" s="329"/>
      <c r="L28" s="329"/>
    </row>
    <row r="29" spans="1:12" ht="33.6" customHeight="1" x14ac:dyDescent="0.25">
      <c r="A29" s="21" t="s">
        <v>533</v>
      </c>
      <c r="B29" s="159" t="s">
        <v>534</v>
      </c>
      <c r="C29" s="159" t="s">
        <v>535</v>
      </c>
      <c r="D29" s="12"/>
      <c r="E29" s="128" t="s">
        <v>536</v>
      </c>
      <c r="F29" s="22">
        <v>1</v>
      </c>
      <c r="G29" s="22">
        <v>1.33</v>
      </c>
      <c r="H29" s="22">
        <v>1.5</v>
      </c>
      <c r="I29" s="22">
        <v>2</v>
      </c>
      <c r="J29" s="22">
        <v>2.5</v>
      </c>
      <c r="K29" s="22">
        <v>3</v>
      </c>
      <c r="L29" s="22">
        <v>4</v>
      </c>
    </row>
    <row r="30" spans="1:12" x14ac:dyDescent="0.25">
      <c r="A30" s="32" t="s">
        <v>537</v>
      </c>
      <c r="B30" s="24">
        <v>0</v>
      </c>
      <c r="C30" s="24">
        <v>0</v>
      </c>
      <c r="D30" s="12"/>
      <c r="E30" s="25">
        <v>1</v>
      </c>
      <c r="F30" s="26">
        <v>14580</v>
      </c>
      <c r="G30" s="27">
        <f t="shared" ref="G30:G37" si="12">F30*$G$16</f>
        <v>19391.400000000001</v>
      </c>
      <c r="H30" s="27">
        <f t="shared" ref="H30:H37" si="13">F30*$H$16</f>
        <v>21870</v>
      </c>
      <c r="I30" s="27">
        <f t="shared" ref="I30:I37" si="14">F30*$I$16</f>
        <v>29160</v>
      </c>
      <c r="J30" s="27">
        <f t="shared" ref="J30:J37" si="15">F30*$J$16</f>
        <v>36450</v>
      </c>
      <c r="K30" s="27">
        <f t="shared" ref="K30:K37" si="16">F30*$K$16</f>
        <v>43740</v>
      </c>
      <c r="L30" s="27">
        <f t="shared" ref="L30:L37" si="17">F30*$L$16</f>
        <v>58320</v>
      </c>
    </row>
    <row r="31" spans="1:12" x14ac:dyDescent="0.25">
      <c r="A31" s="23" t="s">
        <v>538</v>
      </c>
      <c r="B31" s="28">
        <v>0</v>
      </c>
      <c r="C31" s="28">
        <v>0</v>
      </c>
      <c r="D31" s="12"/>
      <c r="E31" s="4">
        <v>2</v>
      </c>
      <c r="F31" s="29">
        <v>19720</v>
      </c>
      <c r="G31" s="30">
        <f t="shared" si="12"/>
        <v>26227.600000000002</v>
      </c>
      <c r="H31" s="30">
        <f t="shared" si="13"/>
        <v>29580</v>
      </c>
      <c r="I31" s="30">
        <f t="shared" si="14"/>
        <v>39440</v>
      </c>
      <c r="J31" s="30">
        <f t="shared" si="15"/>
        <v>49300</v>
      </c>
      <c r="K31" s="30">
        <f t="shared" si="16"/>
        <v>59160</v>
      </c>
      <c r="L31" s="30">
        <f t="shared" si="17"/>
        <v>78880</v>
      </c>
    </row>
    <row r="32" spans="1:12" x14ac:dyDescent="0.25">
      <c r="A32" s="32" t="s">
        <v>539</v>
      </c>
      <c r="B32" s="24">
        <v>0</v>
      </c>
      <c r="C32" s="24">
        <v>0.02</v>
      </c>
      <c r="D32" s="12"/>
      <c r="E32" s="25">
        <v>3</v>
      </c>
      <c r="F32" s="26">
        <v>24860</v>
      </c>
      <c r="G32" s="27">
        <f t="shared" si="12"/>
        <v>33063.800000000003</v>
      </c>
      <c r="H32" s="27">
        <f t="shared" si="13"/>
        <v>37290</v>
      </c>
      <c r="I32" s="27">
        <f t="shared" si="14"/>
        <v>49720</v>
      </c>
      <c r="J32" s="27">
        <f t="shared" si="15"/>
        <v>62150</v>
      </c>
      <c r="K32" s="27">
        <f t="shared" si="16"/>
        <v>74580</v>
      </c>
      <c r="L32" s="27">
        <f t="shared" si="17"/>
        <v>99440</v>
      </c>
    </row>
    <row r="33" spans="1:12" x14ac:dyDescent="0.25">
      <c r="A33" s="23" t="s">
        <v>540</v>
      </c>
      <c r="B33" s="28">
        <v>0.02</v>
      </c>
      <c r="C33" s="28">
        <v>0.04</v>
      </c>
      <c r="D33" s="12"/>
      <c r="E33" s="4">
        <v>4</v>
      </c>
      <c r="F33" s="29">
        <v>30000</v>
      </c>
      <c r="G33" s="30">
        <f t="shared" si="12"/>
        <v>39900</v>
      </c>
      <c r="H33" s="30">
        <f t="shared" si="13"/>
        <v>45000</v>
      </c>
      <c r="I33" s="30">
        <f t="shared" si="14"/>
        <v>60000</v>
      </c>
      <c r="J33" s="30">
        <f t="shared" si="15"/>
        <v>75000</v>
      </c>
      <c r="K33" s="30">
        <f t="shared" si="16"/>
        <v>90000</v>
      </c>
      <c r="L33" s="30">
        <f t="shared" si="17"/>
        <v>120000</v>
      </c>
    </row>
    <row r="34" spans="1:12" x14ac:dyDescent="0.25">
      <c r="A34" s="32" t="s">
        <v>541</v>
      </c>
      <c r="B34" s="24">
        <v>0.04</v>
      </c>
      <c r="C34" s="24">
        <v>0.06</v>
      </c>
      <c r="D34" s="12"/>
      <c r="E34" s="25">
        <v>5</v>
      </c>
      <c r="F34" s="26">
        <v>35140</v>
      </c>
      <c r="G34" s="27">
        <f t="shared" si="12"/>
        <v>46736.200000000004</v>
      </c>
      <c r="H34" s="27">
        <f t="shared" si="13"/>
        <v>52710</v>
      </c>
      <c r="I34" s="27">
        <f t="shared" si="14"/>
        <v>70280</v>
      </c>
      <c r="J34" s="27">
        <f t="shared" si="15"/>
        <v>87850</v>
      </c>
      <c r="K34" s="27">
        <f t="shared" si="16"/>
        <v>105420</v>
      </c>
      <c r="L34" s="27">
        <f t="shared" si="17"/>
        <v>140560</v>
      </c>
    </row>
    <row r="35" spans="1:12" x14ac:dyDescent="0.25">
      <c r="A35" s="23" t="s">
        <v>542</v>
      </c>
      <c r="B35" s="28">
        <v>0.06</v>
      </c>
      <c r="C35" s="28">
        <v>8.5000000000000006E-2</v>
      </c>
      <c r="D35" s="12"/>
      <c r="E35" s="4">
        <v>6</v>
      </c>
      <c r="F35" s="29">
        <v>40280</v>
      </c>
      <c r="G35" s="30">
        <f t="shared" si="12"/>
        <v>53572.4</v>
      </c>
      <c r="H35" s="30">
        <f t="shared" si="13"/>
        <v>60420</v>
      </c>
      <c r="I35" s="30">
        <f t="shared" si="14"/>
        <v>80560</v>
      </c>
      <c r="J35" s="30">
        <f t="shared" si="15"/>
        <v>100700</v>
      </c>
      <c r="K35" s="30">
        <f t="shared" si="16"/>
        <v>120840</v>
      </c>
      <c r="L35" s="30">
        <f t="shared" si="17"/>
        <v>161120</v>
      </c>
    </row>
    <row r="36" spans="1:12" x14ac:dyDescent="0.25">
      <c r="A36" s="32" t="s">
        <v>543</v>
      </c>
      <c r="B36" s="24" t="s">
        <v>548</v>
      </c>
      <c r="C36" s="24" t="s">
        <v>548</v>
      </c>
      <c r="D36" s="12"/>
      <c r="E36" s="25">
        <v>7</v>
      </c>
      <c r="F36" s="26">
        <v>45420</v>
      </c>
      <c r="G36" s="27">
        <f t="shared" si="12"/>
        <v>60408.600000000006</v>
      </c>
      <c r="H36" s="27">
        <f t="shared" si="13"/>
        <v>68130</v>
      </c>
      <c r="I36" s="27">
        <f t="shared" si="14"/>
        <v>90840</v>
      </c>
      <c r="J36" s="27">
        <f t="shared" si="15"/>
        <v>113550</v>
      </c>
      <c r="K36" s="27">
        <f t="shared" si="16"/>
        <v>136260</v>
      </c>
      <c r="L36" s="27">
        <f t="shared" si="17"/>
        <v>181680</v>
      </c>
    </row>
    <row r="37" spans="1:12" ht="15" customHeight="1" x14ac:dyDescent="0.25">
      <c r="A37" s="330" t="s">
        <v>552</v>
      </c>
      <c r="B37" s="330"/>
      <c r="C37" s="330"/>
      <c r="D37" s="12"/>
      <c r="E37" s="4">
        <v>8</v>
      </c>
      <c r="F37" s="31">
        <v>50560</v>
      </c>
      <c r="G37" s="30">
        <f t="shared" si="12"/>
        <v>67244.800000000003</v>
      </c>
      <c r="H37" s="30">
        <f t="shared" si="13"/>
        <v>75840</v>
      </c>
      <c r="I37" s="30">
        <f t="shared" si="14"/>
        <v>101120</v>
      </c>
      <c r="J37" s="30">
        <f t="shared" si="15"/>
        <v>126400</v>
      </c>
      <c r="K37" s="30">
        <f t="shared" si="16"/>
        <v>151680</v>
      </c>
      <c r="L37" s="30">
        <f t="shared" si="17"/>
        <v>202240</v>
      </c>
    </row>
    <row r="38" spans="1:12" ht="15.75" customHeight="1" thickBot="1" x14ac:dyDescent="0.3">
      <c r="A38" s="330"/>
      <c r="B38" s="330"/>
      <c r="C38" s="330"/>
      <c r="D38" s="12"/>
      <c r="E38" s="331" t="s">
        <v>553</v>
      </c>
      <c r="F38" s="331"/>
      <c r="G38" s="331"/>
      <c r="H38" s="331"/>
      <c r="I38" s="331"/>
      <c r="J38" s="331"/>
      <c r="K38" s="331"/>
      <c r="L38" s="331"/>
    </row>
    <row r="39" spans="1:12" ht="15" customHeight="1" x14ac:dyDescent="0.25">
      <c r="A39" s="332" t="s">
        <v>554</v>
      </c>
      <c r="B39" s="332"/>
      <c r="C39" s="332"/>
      <c r="D39" s="332"/>
      <c r="E39" s="332"/>
      <c r="F39" s="332"/>
      <c r="G39" s="332"/>
      <c r="H39" s="332"/>
      <c r="I39" s="332"/>
      <c r="J39" s="332"/>
      <c r="K39" s="332"/>
      <c r="L39" s="332"/>
    </row>
    <row r="46" spans="1:12" x14ac:dyDescent="0.25">
      <c r="A46" s="156"/>
    </row>
  </sheetData>
  <mergeCells count="16">
    <mergeCell ref="A14:C14"/>
    <mergeCell ref="A24:C25"/>
    <mergeCell ref="B15:C15"/>
    <mergeCell ref="A39:L39"/>
    <mergeCell ref="F28:L28"/>
    <mergeCell ref="F15:L15"/>
    <mergeCell ref="A37:C38"/>
    <mergeCell ref="E25:L25"/>
    <mergeCell ref="E38:L38"/>
    <mergeCell ref="B28:C28"/>
    <mergeCell ref="A27:C27"/>
    <mergeCell ref="A1:C1"/>
    <mergeCell ref="B2:C2"/>
    <mergeCell ref="F2:L2"/>
    <mergeCell ref="A11:C12"/>
    <mergeCell ref="E12:L12"/>
  </mergeCells>
  <printOptions horizontalCentered="1"/>
  <pageMargins left="0.5" right="0.5" top="1" bottom="1" header="0.4" footer="0.4"/>
  <pageSetup scale="6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E745-B821-468E-88DE-F195F51726CD}">
  <sheetPr>
    <pageSetUpPr fitToPage="1"/>
  </sheetPr>
  <dimension ref="A1:M56"/>
  <sheetViews>
    <sheetView zoomScaleNormal="100" workbookViewId="0">
      <selection activeCell="A4" sqref="A4"/>
    </sheetView>
  </sheetViews>
  <sheetFormatPr defaultColWidth="3.85546875" defaultRowHeight="15" customHeight="1" x14ac:dyDescent="0.25"/>
  <cols>
    <col min="1" max="1" width="68.7109375" customWidth="1"/>
    <col min="2" max="2" width="19.140625" customWidth="1"/>
    <col min="3" max="3" width="18.42578125" bestFit="1" customWidth="1"/>
    <col min="4" max="4" width="27.28515625" style="5" customWidth="1"/>
    <col min="5" max="5" width="3.42578125" customWidth="1"/>
    <col min="6" max="7" width="14.28515625" customWidth="1"/>
    <col min="8" max="11" width="14.28515625" style="1" customWidth="1"/>
    <col min="12" max="12" width="13.7109375" customWidth="1"/>
    <col min="13" max="13" width="19.5703125" customWidth="1"/>
  </cols>
  <sheetData>
    <row r="1" spans="1:13" x14ac:dyDescent="0.25">
      <c r="A1" s="122"/>
      <c r="B1" s="122">
        <v>2026</v>
      </c>
      <c r="C1" s="122">
        <v>2025</v>
      </c>
      <c r="D1" s="122">
        <v>2024</v>
      </c>
      <c r="F1" s="282" t="s">
        <v>555</v>
      </c>
      <c r="G1" s="282"/>
      <c r="H1" s="282"/>
      <c r="I1" s="282"/>
      <c r="J1" s="282"/>
      <c r="K1" s="282"/>
      <c r="L1" s="170"/>
      <c r="M1" s="170"/>
    </row>
    <row r="2" spans="1:13" s="6" customFormat="1" ht="34.5" customHeight="1" x14ac:dyDescent="0.25">
      <c r="A2" s="128" t="s">
        <v>556</v>
      </c>
      <c r="B2" s="128"/>
      <c r="C2" s="128"/>
      <c r="D2" s="128"/>
      <c r="F2" s="128" t="s">
        <v>383</v>
      </c>
      <c r="G2" s="128" t="s">
        <v>557</v>
      </c>
      <c r="H2" s="38" t="s">
        <v>558</v>
      </c>
      <c r="I2" s="38" t="s">
        <v>559</v>
      </c>
      <c r="J2" s="38" t="s">
        <v>560</v>
      </c>
      <c r="K2" s="38" t="s">
        <v>561</v>
      </c>
      <c r="L2" s="38" t="s">
        <v>562</v>
      </c>
      <c r="M2" s="38" t="s">
        <v>563</v>
      </c>
    </row>
    <row r="3" spans="1:13" s="6" customFormat="1" ht="15.75" customHeight="1" x14ac:dyDescent="0.25">
      <c r="A3" s="123" t="s">
        <v>564</v>
      </c>
      <c r="B3" s="123"/>
      <c r="C3" s="123"/>
      <c r="D3" s="123"/>
      <c r="F3" s="4">
        <v>2026</v>
      </c>
      <c r="G3" s="207">
        <v>7500</v>
      </c>
      <c r="H3" s="207">
        <v>7500</v>
      </c>
      <c r="I3" s="208">
        <v>1100</v>
      </c>
      <c r="J3" s="208">
        <v>24500</v>
      </c>
      <c r="K3" s="208">
        <v>8000</v>
      </c>
      <c r="L3" s="208">
        <v>11250</v>
      </c>
      <c r="M3" s="178">
        <f>SUM(L3,J3)</f>
        <v>35750</v>
      </c>
    </row>
    <row r="4" spans="1:13" x14ac:dyDescent="0.25">
      <c r="A4" s="20" t="s">
        <v>565</v>
      </c>
      <c r="B4" s="183">
        <v>7500</v>
      </c>
      <c r="C4" s="26">
        <v>7000</v>
      </c>
      <c r="D4" s="26">
        <v>7000</v>
      </c>
      <c r="F4" s="8">
        <v>2025</v>
      </c>
      <c r="G4" s="26">
        <v>7000</v>
      </c>
      <c r="H4" s="26">
        <v>7000</v>
      </c>
      <c r="I4" s="26">
        <v>1000</v>
      </c>
      <c r="J4" s="167">
        <v>23500</v>
      </c>
      <c r="K4" s="26">
        <v>7500</v>
      </c>
      <c r="L4" s="26">
        <v>11250</v>
      </c>
      <c r="M4" s="178">
        <f>SUM(L4,J4)</f>
        <v>34750</v>
      </c>
    </row>
    <row r="5" spans="1:13" x14ac:dyDescent="0.25">
      <c r="A5" s="12" t="s">
        <v>566</v>
      </c>
      <c r="B5" s="195">
        <v>1100</v>
      </c>
      <c r="C5" s="29">
        <v>1000</v>
      </c>
      <c r="D5" s="29">
        <v>1000</v>
      </c>
      <c r="F5" s="40">
        <v>2024</v>
      </c>
      <c r="G5" s="29">
        <v>7000</v>
      </c>
      <c r="H5" s="29">
        <v>7000</v>
      </c>
      <c r="I5" s="29">
        <v>1000</v>
      </c>
      <c r="J5" s="29">
        <v>23000</v>
      </c>
      <c r="K5" s="29">
        <v>7500</v>
      </c>
    </row>
    <row r="6" spans="1:13" x14ac:dyDescent="0.25">
      <c r="A6" s="124" t="s">
        <v>567</v>
      </c>
      <c r="B6" s="124"/>
      <c r="C6" s="124"/>
      <c r="D6" s="124"/>
      <c r="F6" s="39">
        <v>2023</v>
      </c>
      <c r="G6" s="26">
        <v>6500</v>
      </c>
      <c r="H6" s="26">
        <v>6500</v>
      </c>
      <c r="I6" s="26">
        <v>1000</v>
      </c>
      <c r="J6" s="26">
        <v>22500</v>
      </c>
      <c r="K6" s="26">
        <v>7500</v>
      </c>
    </row>
    <row r="7" spans="1:13" x14ac:dyDescent="0.25">
      <c r="A7" s="123" t="s">
        <v>568</v>
      </c>
      <c r="B7" s="123"/>
      <c r="C7" s="123"/>
      <c r="D7" s="123"/>
      <c r="F7" s="40">
        <v>2022</v>
      </c>
      <c r="G7" s="29">
        <v>6000</v>
      </c>
      <c r="H7" s="29">
        <v>6000</v>
      </c>
      <c r="I7" s="29">
        <v>1000</v>
      </c>
      <c r="J7" s="29">
        <v>20500</v>
      </c>
      <c r="K7" s="29">
        <v>6500</v>
      </c>
    </row>
    <row r="8" spans="1:13" x14ac:dyDescent="0.25">
      <c r="A8" s="20" t="s">
        <v>16</v>
      </c>
      <c r="B8" s="39" t="s">
        <v>569</v>
      </c>
      <c r="C8" s="39" t="s">
        <v>570</v>
      </c>
      <c r="D8" s="39" t="s">
        <v>571</v>
      </c>
      <c r="F8" s="39">
        <v>2021</v>
      </c>
      <c r="G8" s="26">
        <v>6000</v>
      </c>
      <c r="H8" s="26">
        <v>6000</v>
      </c>
      <c r="I8" s="26">
        <v>1000</v>
      </c>
      <c r="J8" s="26">
        <v>19500</v>
      </c>
      <c r="K8" s="26">
        <v>6500</v>
      </c>
    </row>
    <row r="9" spans="1:13" x14ac:dyDescent="0.25">
      <c r="A9" s="12" t="s">
        <v>18</v>
      </c>
      <c r="B9" s="40" t="s">
        <v>572</v>
      </c>
      <c r="C9" s="40" t="s">
        <v>572</v>
      </c>
      <c r="D9" s="40" t="s">
        <v>572</v>
      </c>
      <c r="F9" s="40">
        <v>2020</v>
      </c>
      <c r="G9" s="29">
        <v>6000</v>
      </c>
      <c r="H9" s="29">
        <v>6000</v>
      </c>
      <c r="I9" s="29">
        <v>1000</v>
      </c>
      <c r="J9" s="29">
        <v>19500</v>
      </c>
      <c r="K9" s="29">
        <v>6500</v>
      </c>
    </row>
    <row r="10" spans="1:13" x14ac:dyDescent="0.25">
      <c r="A10" s="20" t="s">
        <v>573</v>
      </c>
      <c r="B10" s="39" t="s">
        <v>574</v>
      </c>
      <c r="C10" s="39" t="s">
        <v>575</v>
      </c>
      <c r="D10" s="39" t="s">
        <v>576</v>
      </c>
      <c r="F10" s="39">
        <v>2019</v>
      </c>
      <c r="G10" s="26">
        <v>6000</v>
      </c>
      <c r="H10" s="26">
        <v>6000</v>
      </c>
      <c r="I10" s="26">
        <v>1000</v>
      </c>
      <c r="J10" s="26">
        <v>19000</v>
      </c>
      <c r="K10" s="26">
        <v>6000</v>
      </c>
    </row>
    <row r="11" spans="1:13" x14ac:dyDescent="0.25">
      <c r="A11" s="123" t="s">
        <v>577</v>
      </c>
      <c r="B11" s="123"/>
      <c r="C11" s="123"/>
      <c r="D11" s="123"/>
      <c r="F11" s="40">
        <v>2018</v>
      </c>
      <c r="G11" s="29">
        <v>5500</v>
      </c>
      <c r="H11" s="29">
        <v>5500</v>
      </c>
      <c r="I11" s="29">
        <v>1000</v>
      </c>
      <c r="J11" s="29">
        <v>18500</v>
      </c>
      <c r="K11" s="29">
        <v>6000</v>
      </c>
    </row>
    <row r="12" spans="1:13" x14ac:dyDescent="0.25">
      <c r="A12" s="20" t="s">
        <v>578</v>
      </c>
      <c r="B12" s="20" t="s">
        <v>579</v>
      </c>
      <c r="C12" s="20" t="s">
        <v>580</v>
      </c>
      <c r="D12" s="20" t="s">
        <v>581</v>
      </c>
      <c r="F12" s="39">
        <v>2017</v>
      </c>
      <c r="G12" s="26">
        <v>5500</v>
      </c>
      <c r="H12" s="26">
        <v>5500</v>
      </c>
      <c r="I12" s="26">
        <v>1000</v>
      </c>
      <c r="J12" s="26">
        <v>18000</v>
      </c>
      <c r="K12" s="26">
        <v>6000</v>
      </c>
    </row>
    <row r="13" spans="1:13" x14ac:dyDescent="0.25">
      <c r="A13" s="12" t="s">
        <v>18</v>
      </c>
      <c r="B13" s="40" t="s">
        <v>572</v>
      </c>
      <c r="C13" s="40" t="s">
        <v>572</v>
      </c>
      <c r="D13" s="40" t="s">
        <v>572</v>
      </c>
      <c r="F13" s="40">
        <v>2016</v>
      </c>
      <c r="G13" s="29">
        <v>5500</v>
      </c>
      <c r="H13" s="29">
        <v>5500</v>
      </c>
      <c r="I13" s="29">
        <v>1000</v>
      </c>
      <c r="J13" s="29">
        <v>18000</v>
      </c>
      <c r="K13" s="29">
        <v>6000</v>
      </c>
    </row>
    <row r="14" spans="1:13" x14ac:dyDescent="0.25">
      <c r="A14" s="123" t="s">
        <v>582</v>
      </c>
      <c r="B14" s="123"/>
      <c r="C14" s="123"/>
      <c r="D14" s="123"/>
      <c r="F14" s="39">
        <v>2015</v>
      </c>
      <c r="G14" s="26">
        <v>5500</v>
      </c>
      <c r="H14" s="26">
        <v>5500</v>
      </c>
      <c r="I14" s="26">
        <v>1000</v>
      </c>
      <c r="J14" s="26">
        <v>18000</v>
      </c>
      <c r="K14" s="26">
        <v>6000</v>
      </c>
    </row>
    <row r="15" spans="1:13" x14ac:dyDescent="0.25">
      <c r="A15" s="20" t="s">
        <v>578</v>
      </c>
      <c r="B15" s="20" t="s">
        <v>579</v>
      </c>
      <c r="C15" s="20" t="s">
        <v>580</v>
      </c>
      <c r="D15" s="20" t="s">
        <v>581</v>
      </c>
      <c r="F15" s="40">
        <v>2014</v>
      </c>
      <c r="G15" s="29">
        <v>5500</v>
      </c>
      <c r="H15" s="29">
        <v>5500</v>
      </c>
      <c r="I15" s="29">
        <v>1000</v>
      </c>
      <c r="J15" s="29">
        <v>17500</v>
      </c>
      <c r="K15" s="29">
        <v>5500</v>
      </c>
    </row>
    <row r="16" spans="1:13" x14ac:dyDescent="0.25">
      <c r="A16" s="12" t="s">
        <v>583</v>
      </c>
      <c r="B16" s="40" t="s">
        <v>572</v>
      </c>
      <c r="C16" s="40" t="s">
        <v>572</v>
      </c>
      <c r="D16" s="40" t="s">
        <v>572</v>
      </c>
      <c r="F16" s="39">
        <v>2013</v>
      </c>
      <c r="G16" s="26">
        <v>5500</v>
      </c>
      <c r="H16" s="26">
        <v>5500</v>
      </c>
      <c r="I16" s="26">
        <v>1000</v>
      </c>
      <c r="J16" s="26">
        <v>17500</v>
      </c>
      <c r="K16" s="26">
        <v>5500</v>
      </c>
    </row>
    <row r="17" spans="1:11" x14ac:dyDescent="0.25">
      <c r="A17" s="20" t="s">
        <v>584</v>
      </c>
      <c r="B17" s="20" t="s">
        <v>585</v>
      </c>
      <c r="C17" s="20" t="s">
        <v>586</v>
      </c>
      <c r="D17" s="20" t="s">
        <v>587</v>
      </c>
      <c r="F17" s="40">
        <v>2012</v>
      </c>
      <c r="G17" s="29">
        <v>5000</v>
      </c>
      <c r="H17" s="29">
        <v>5000</v>
      </c>
      <c r="I17" s="29">
        <v>1000</v>
      </c>
      <c r="J17" s="29">
        <v>17000</v>
      </c>
      <c r="K17" s="29">
        <v>5500</v>
      </c>
    </row>
    <row r="18" spans="1:11" x14ac:dyDescent="0.25">
      <c r="A18" s="124" t="s">
        <v>588</v>
      </c>
      <c r="B18" s="124"/>
      <c r="C18" s="124"/>
      <c r="D18" s="124"/>
      <c r="F18" s="39">
        <v>2011</v>
      </c>
      <c r="G18" s="26">
        <v>5000</v>
      </c>
      <c r="H18" s="26">
        <v>5000</v>
      </c>
      <c r="I18" s="26">
        <v>1000</v>
      </c>
      <c r="J18" s="26">
        <v>16500</v>
      </c>
      <c r="K18" s="26">
        <v>5500</v>
      </c>
    </row>
    <row r="19" spans="1:11" x14ac:dyDescent="0.25">
      <c r="A19" s="166" t="s">
        <v>589</v>
      </c>
      <c r="B19" s="166"/>
      <c r="C19" s="166"/>
      <c r="D19" s="166"/>
      <c r="F19" s="40">
        <v>2010</v>
      </c>
      <c r="G19" s="29">
        <v>5000</v>
      </c>
      <c r="H19" s="29">
        <v>5000</v>
      </c>
      <c r="I19" s="29">
        <v>1000</v>
      </c>
      <c r="J19" s="29">
        <v>16500</v>
      </c>
      <c r="K19" s="29">
        <v>5500</v>
      </c>
    </row>
    <row r="20" spans="1:11" x14ac:dyDescent="0.25">
      <c r="A20" s="20" t="s">
        <v>590</v>
      </c>
      <c r="B20" s="192">
        <v>72000</v>
      </c>
      <c r="C20" s="26">
        <v>70000</v>
      </c>
      <c r="D20" s="26">
        <v>69000</v>
      </c>
      <c r="F20" s="39">
        <v>2009</v>
      </c>
      <c r="G20" s="26">
        <v>5000</v>
      </c>
      <c r="H20" s="26">
        <v>5000</v>
      </c>
      <c r="I20" s="26">
        <v>1000</v>
      </c>
      <c r="J20" s="26">
        <v>16500</v>
      </c>
      <c r="K20" s="26">
        <v>5500</v>
      </c>
    </row>
    <row r="21" spans="1:11" x14ac:dyDescent="0.25">
      <c r="A21" s="12" t="s">
        <v>591</v>
      </c>
      <c r="B21" s="195">
        <v>360000</v>
      </c>
      <c r="C21" s="29">
        <v>350000</v>
      </c>
      <c r="D21" s="29">
        <v>345000</v>
      </c>
      <c r="F21" s="40">
        <v>2008</v>
      </c>
      <c r="G21" s="29">
        <v>5000</v>
      </c>
      <c r="H21" s="29">
        <v>5000</v>
      </c>
      <c r="I21" s="29">
        <v>1000</v>
      </c>
      <c r="J21" s="29">
        <v>15500</v>
      </c>
      <c r="K21" s="29">
        <v>5000</v>
      </c>
    </row>
    <row r="22" spans="1:11" x14ac:dyDescent="0.25">
      <c r="A22" s="20" t="s">
        <v>592</v>
      </c>
      <c r="B22" s="192">
        <v>17000</v>
      </c>
      <c r="C22" s="26">
        <v>16500</v>
      </c>
      <c r="D22" s="26">
        <v>16000</v>
      </c>
      <c r="F22" s="39">
        <v>2007</v>
      </c>
      <c r="G22" s="26">
        <v>4000</v>
      </c>
      <c r="H22" s="26">
        <v>4000</v>
      </c>
      <c r="I22" s="26">
        <v>1000</v>
      </c>
      <c r="J22" s="26">
        <v>15500</v>
      </c>
      <c r="K22" s="26">
        <v>5000</v>
      </c>
    </row>
    <row r="23" spans="1:11" x14ac:dyDescent="0.25">
      <c r="A23" s="12" t="s">
        <v>593</v>
      </c>
      <c r="B23" s="29">
        <v>4000</v>
      </c>
      <c r="C23" s="29">
        <v>3500</v>
      </c>
      <c r="D23" s="29">
        <v>3500</v>
      </c>
      <c r="F23" s="40">
        <v>2006</v>
      </c>
      <c r="G23" s="29">
        <v>4000</v>
      </c>
      <c r="H23" s="29">
        <v>4000</v>
      </c>
      <c r="I23" s="29">
        <v>1000</v>
      </c>
      <c r="J23" s="29">
        <v>15000</v>
      </c>
      <c r="K23" s="29">
        <v>5000</v>
      </c>
    </row>
    <row r="24" spans="1:11" x14ac:dyDescent="0.25">
      <c r="A24" s="20" t="s">
        <v>594</v>
      </c>
      <c r="B24" s="26">
        <v>5250</v>
      </c>
      <c r="C24" s="26">
        <v>5250</v>
      </c>
      <c r="D24" s="7" t="s">
        <v>595</v>
      </c>
      <c r="F24" s="39">
        <v>2005</v>
      </c>
      <c r="G24" s="26">
        <v>4000</v>
      </c>
      <c r="H24" s="26">
        <v>4000</v>
      </c>
      <c r="I24" s="26">
        <v>500</v>
      </c>
      <c r="J24" s="26">
        <v>14000</v>
      </c>
      <c r="K24" s="26">
        <v>4000</v>
      </c>
    </row>
    <row r="25" spans="1:11" x14ac:dyDescent="0.25">
      <c r="A25" s="124" t="s">
        <v>596</v>
      </c>
      <c r="B25" s="124"/>
      <c r="C25" s="124"/>
      <c r="D25" s="124"/>
      <c r="F25" s="40">
        <v>2004</v>
      </c>
      <c r="G25" s="29">
        <v>3000</v>
      </c>
      <c r="H25" s="29">
        <v>3000</v>
      </c>
      <c r="I25" s="29">
        <v>500</v>
      </c>
      <c r="J25" s="29">
        <v>13000</v>
      </c>
      <c r="K25" s="29">
        <v>3000</v>
      </c>
    </row>
    <row r="26" spans="1:11" x14ac:dyDescent="0.25">
      <c r="A26" s="123" t="s">
        <v>597</v>
      </c>
      <c r="B26" s="123"/>
      <c r="C26" s="123"/>
      <c r="D26" s="123"/>
      <c r="F26" s="39">
        <v>2003</v>
      </c>
      <c r="G26" s="26">
        <v>3000</v>
      </c>
      <c r="H26" s="26">
        <v>3000</v>
      </c>
      <c r="I26" s="26">
        <v>500</v>
      </c>
      <c r="J26" s="26">
        <v>12000</v>
      </c>
      <c r="K26" s="26">
        <v>2000</v>
      </c>
    </row>
    <row r="27" spans="1:11" x14ac:dyDescent="0.25">
      <c r="A27" s="20" t="s">
        <v>598</v>
      </c>
      <c r="B27" s="192">
        <v>24500</v>
      </c>
      <c r="C27" s="26">
        <v>23500</v>
      </c>
      <c r="D27" s="26">
        <v>23000</v>
      </c>
      <c r="F27" s="40">
        <v>2002</v>
      </c>
      <c r="G27" s="29">
        <v>3000</v>
      </c>
      <c r="H27" s="29">
        <v>3000</v>
      </c>
      <c r="I27" s="29">
        <v>500</v>
      </c>
      <c r="J27" s="29">
        <v>11000</v>
      </c>
      <c r="K27" s="29">
        <v>1000</v>
      </c>
    </row>
    <row r="28" spans="1:11" ht="45" x14ac:dyDescent="0.25">
      <c r="A28" s="19" t="s">
        <v>599</v>
      </c>
      <c r="B28" s="195">
        <v>8000</v>
      </c>
      <c r="C28" s="31">
        <v>7500</v>
      </c>
      <c r="D28" s="31">
        <v>7500</v>
      </c>
      <c r="F28" s="39">
        <v>2001</v>
      </c>
      <c r="G28" s="26">
        <v>2000</v>
      </c>
      <c r="H28" s="26">
        <v>2000</v>
      </c>
      <c r="I28" s="26">
        <v>500</v>
      </c>
      <c r="J28" s="26">
        <v>10500</v>
      </c>
      <c r="K28" s="41"/>
    </row>
    <row r="29" spans="1:11" x14ac:dyDescent="0.25">
      <c r="A29" s="20" t="s">
        <v>600</v>
      </c>
      <c r="B29" s="26">
        <v>11250</v>
      </c>
      <c r="C29" s="26">
        <v>11250</v>
      </c>
      <c r="D29" s="7" t="s">
        <v>595</v>
      </c>
      <c r="F29" s="40">
        <v>2000</v>
      </c>
      <c r="G29" s="29">
        <v>2000</v>
      </c>
      <c r="H29" s="29">
        <v>2000</v>
      </c>
      <c r="I29" s="29">
        <v>500</v>
      </c>
      <c r="J29" s="29">
        <v>10500</v>
      </c>
      <c r="K29" s="41"/>
    </row>
    <row r="30" spans="1:11" x14ac:dyDescent="0.25">
      <c r="A30" s="20" t="s">
        <v>601</v>
      </c>
      <c r="B30" s="26">
        <v>145000</v>
      </c>
      <c r="C30" s="26"/>
      <c r="D30" s="7"/>
      <c r="F30" s="39">
        <v>1999</v>
      </c>
      <c r="G30" s="26">
        <v>2000</v>
      </c>
      <c r="H30" s="26">
        <v>2000</v>
      </c>
      <c r="I30" s="26">
        <v>500</v>
      </c>
      <c r="J30" s="26">
        <v>10000</v>
      </c>
      <c r="K30" s="41"/>
    </row>
    <row r="31" spans="1:11" x14ac:dyDescent="0.25">
      <c r="A31" s="12" t="s">
        <v>602</v>
      </c>
      <c r="B31" s="29">
        <v>3500</v>
      </c>
      <c r="C31" s="29">
        <v>3500</v>
      </c>
      <c r="D31" s="29">
        <v>3500</v>
      </c>
      <c r="F31" s="40">
        <v>1998</v>
      </c>
      <c r="G31" s="29">
        <v>2000</v>
      </c>
      <c r="H31" s="29">
        <v>2000</v>
      </c>
      <c r="I31" s="29">
        <v>500</v>
      </c>
      <c r="J31" s="29">
        <v>10000</v>
      </c>
      <c r="K31" s="41"/>
    </row>
    <row r="32" spans="1:11" x14ac:dyDescent="0.25">
      <c r="A32" s="74" t="s">
        <v>603</v>
      </c>
      <c r="B32" s="74"/>
      <c r="C32" s="29"/>
      <c r="D32" s="29"/>
      <c r="F32" s="39">
        <v>1997</v>
      </c>
      <c r="G32" s="26">
        <v>2000</v>
      </c>
      <c r="H32" s="41"/>
      <c r="I32" s="41"/>
      <c r="J32" s="26">
        <v>9500</v>
      </c>
      <c r="K32" s="41"/>
    </row>
    <row r="33" spans="1:11" x14ac:dyDescent="0.25">
      <c r="A33" s="123" t="s">
        <v>604</v>
      </c>
      <c r="B33" s="123"/>
      <c r="C33" s="123"/>
      <c r="D33" s="123"/>
      <c r="F33" s="40">
        <v>1996</v>
      </c>
      <c r="G33" s="29">
        <v>2000</v>
      </c>
      <c r="H33" s="41"/>
      <c r="I33" s="41"/>
      <c r="J33" s="29">
        <v>9500</v>
      </c>
      <c r="K33" s="41"/>
    </row>
    <row r="34" spans="1:11" x14ac:dyDescent="0.25">
      <c r="A34" s="20" t="s">
        <v>605</v>
      </c>
      <c r="B34" s="192">
        <v>72000</v>
      </c>
      <c r="C34" s="26">
        <v>70000</v>
      </c>
      <c r="D34" s="26">
        <v>69000</v>
      </c>
      <c r="F34" s="39">
        <v>1995</v>
      </c>
      <c r="G34" s="26">
        <v>2000</v>
      </c>
      <c r="H34" s="41"/>
      <c r="I34" s="41"/>
      <c r="J34" s="26">
        <v>9240</v>
      </c>
      <c r="K34" s="41"/>
    </row>
    <row r="35" spans="1:11" x14ac:dyDescent="0.25">
      <c r="A35" s="12" t="s">
        <v>606</v>
      </c>
      <c r="B35" s="195">
        <v>290000</v>
      </c>
      <c r="C35" s="29">
        <v>280000</v>
      </c>
      <c r="D35" s="29">
        <v>275000</v>
      </c>
      <c r="F35" s="40">
        <v>1994</v>
      </c>
      <c r="G35" s="29">
        <v>2000</v>
      </c>
      <c r="H35" s="41"/>
      <c r="I35" s="41"/>
      <c r="J35" s="29">
        <v>9240</v>
      </c>
      <c r="K35" s="41"/>
    </row>
    <row r="36" spans="1:11" x14ac:dyDescent="0.25">
      <c r="A36" s="20" t="s">
        <v>607</v>
      </c>
      <c r="B36" s="192">
        <v>360000</v>
      </c>
      <c r="C36" s="26">
        <v>350000</v>
      </c>
      <c r="D36" s="26">
        <v>345000</v>
      </c>
      <c r="F36" s="39">
        <v>1993</v>
      </c>
      <c r="G36" s="26">
        <v>2000</v>
      </c>
      <c r="H36" s="41"/>
      <c r="I36" s="41"/>
      <c r="J36" s="26">
        <v>8994</v>
      </c>
      <c r="K36" s="41"/>
    </row>
    <row r="37" spans="1:11" x14ac:dyDescent="0.25">
      <c r="A37" s="12" t="s">
        <v>608</v>
      </c>
      <c r="B37" s="195">
        <v>160000</v>
      </c>
      <c r="C37" s="29">
        <v>160000</v>
      </c>
      <c r="D37" s="29">
        <v>155000</v>
      </c>
      <c r="F37" s="40">
        <v>1992</v>
      </c>
      <c r="G37" s="29">
        <v>2000</v>
      </c>
      <c r="H37" s="41"/>
      <c r="I37" s="41"/>
      <c r="J37" s="29">
        <v>8728</v>
      </c>
      <c r="K37" s="41"/>
    </row>
    <row r="38" spans="1:11" x14ac:dyDescent="0.25">
      <c r="A38" s="20" t="s">
        <v>609</v>
      </c>
      <c r="B38" s="26">
        <v>235000</v>
      </c>
      <c r="C38" s="26">
        <v>230000</v>
      </c>
      <c r="D38" s="26">
        <v>220000</v>
      </c>
      <c r="F38" s="39">
        <v>1991</v>
      </c>
      <c r="G38" s="26">
        <v>2000</v>
      </c>
      <c r="H38" s="41"/>
      <c r="I38" s="41"/>
      <c r="J38" s="26">
        <v>8475</v>
      </c>
      <c r="K38" s="41"/>
    </row>
    <row r="39" spans="1:11" x14ac:dyDescent="0.25">
      <c r="A39" s="12" t="s">
        <v>610</v>
      </c>
      <c r="B39" s="195">
        <v>800</v>
      </c>
      <c r="C39" s="29">
        <v>750</v>
      </c>
      <c r="D39" s="29">
        <v>750</v>
      </c>
      <c r="F39" s="40">
        <v>1990</v>
      </c>
      <c r="G39" s="29">
        <v>2000</v>
      </c>
      <c r="H39" s="41"/>
      <c r="I39" s="41"/>
      <c r="J39" s="29">
        <v>7979</v>
      </c>
      <c r="K39" s="41"/>
    </row>
    <row r="40" spans="1:11" x14ac:dyDescent="0.25">
      <c r="A40" s="124" t="s">
        <v>611</v>
      </c>
      <c r="B40" s="124"/>
      <c r="C40" s="124"/>
      <c r="D40" s="124"/>
      <c r="F40" s="39">
        <v>1989</v>
      </c>
      <c r="G40" s="26">
        <v>2000</v>
      </c>
      <c r="H40" s="41"/>
      <c r="I40" s="41"/>
      <c r="J40" s="26">
        <v>7627</v>
      </c>
      <c r="K40" s="41"/>
    </row>
    <row r="41" spans="1:11" x14ac:dyDescent="0.25">
      <c r="A41" s="123" t="s">
        <v>17</v>
      </c>
      <c r="B41" s="123"/>
      <c r="C41" s="123"/>
      <c r="D41" s="123"/>
      <c r="F41" s="40">
        <v>1988</v>
      </c>
      <c r="G41" s="29">
        <v>2000</v>
      </c>
      <c r="H41" s="41"/>
      <c r="I41" s="41"/>
      <c r="J41" s="29">
        <v>7313</v>
      </c>
      <c r="K41" s="41"/>
    </row>
    <row r="42" spans="1:11" x14ac:dyDescent="0.25">
      <c r="A42" s="36">
        <v>0.5</v>
      </c>
      <c r="B42" s="36" t="s">
        <v>612</v>
      </c>
      <c r="C42" s="36" t="s">
        <v>613</v>
      </c>
      <c r="D42" s="36" t="s">
        <v>614</v>
      </c>
      <c r="F42" s="39">
        <v>1987</v>
      </c>
      <c r="G42" s="26">
        <v>2000</v>
      </c>
      <c r="H42" s="41"/>
      <c r="I42" s="41"/>
      <c r="J42" s="26">
        <v>7000</v>
      </c>
      <c r="K42" s="41"/>
    </row>
    <row r="43" spans="1:11" x14ac:dyDescent="0.25">
      <c r="A43" s="37">
        <v>0.2</v>
      </c>
      <c r="B43" s="37" t="s">
        <v>615</v>
      </c>
      <c r="C43" s="37" t="s">
        <v>616</v>
      </c>
      <c r="D43" s="37" t="s">
        <v>617</v>
      </c>
      <c r="F43" s="40">
        <v>1986</v>
      </c>
      <c r="G43" s="29">
        <v>2000</v>
      </c>
      <c r="H43" s="41"/>
      <c r="I43" s="41"/>
      <c r="J43" s="29">
        <v>7000</v>
      </c>
      <c r="K43" s="41"/>
    </row>
    <row r="44" spans="1:11" x14ac:dyDescent="0.25">
      <c r="A44" s="36">
        <v>0.1</v>
      </c>
      <c r="B44" s="36" t="s">
        <v>618</v>
      </c>
      <c r="C44" s="36" t="s">
        <v>619</v>
      </c>
      <c r="D44" s="36" t="s">
        <v>620</v>
      </c>
      <c r="F44" s="39">
        <v>1985</v>
      </c>
      <c r="G44" s="26">
        <v>2000</v>
      </c>
      <c r="H44" s="41"/>
      <c r="I44" s="41"/>
      <c r="J44" s="26">
        <v>30000</v>
      </c>
      <c r="K44" s="41"/>
    </row>
    <row r="45" spans="1:11" x14ac:dyDescent="0.25">
      <c r="A45" s="37" t="s">
        <v>621</v>
      </c>
      <c r="B45" s="37" t="s">
        <v>622</v>
      </c>
      <c r="C45" s="37" t="s">
        <v>623</v>
      </c>
      <c r="D45" s="37" t="s">
        <v>624</v>
      </c>
      <c r="F45" s="40">
        <v>1984</v>
      </c>
      <c r="G45" s="29">
        <v>2000</v>
      </c>
      <c r="H45" s="41"/>
      <c r="I45" s="41"/>
      <c r="J45" s="29">
        <v>30000</v>
      </c>
      <c r="K45" s="41"/>
    </row>
    <row r="46" spans="1:11" x14ac:dyDescent="0.25">
      <c r="A46" s="165" t="s">
        <v>9</v>
      </c>
      <c r="B46" s="165"/>
      <c r="C46" s="165"/>
      <c r="D46" s="165"/>
      <c r="F46" s="39">
        <v>1983</v>
      </c>
      <c r="G46" s="26">
        <v>2000</v>
      </c>
      <c r="H46" s="41"/>
      <c r="I46" s="41"/>
      <c r="J46" s="26">
        <v>30000</v>
      </c>
      <c r="K46" s="41"/>
    </row>
    <row r="47" spans="1:11" x14ac:dyDescent="0.25">
      <c r="A47" s="36">
        <v>0.5</v>
      </c>
      <c r="B47" s="36" t="s">
        <v>625</v>
      </c>
      <c r="C47" s="36" t="s">
        <v>626</v>
      </c>
      <c r="D47" s="36" t="s">
        <v>627</v>
      </c>
      <c r="F47" s="40">
        <v>1982</v>
      </c>
      <c r="G47" s="29">
        <v>2000</v>
      </c>
      <c r="H47" s="41"/>
      <c r="I47" s="41"/>
      <c r="J47" s="29">
        <v>30000</v>
      </c>
      <c r="K47" s="41"/>
    </row>
    <row r="48" spans="1:11" x14ac:dyDescent="0.25">
      <c r="A48" s="37">
        <v>0.2</v>
      </c>
      <c r="B48" s="37" t="s">
        <v>628</v>
      </c>
      <c r="C48" s="37" t="s">
        <v>629</v>
      </c>
      <c r="D48" s="37" t="s">
        <v>630</v>
      </c>
      <c r="F48" s="39">
        <v>1981</v>
      </c>
      <c r="G48" s="26">
        <v>1500</v>
      </c>
      <c r="H48" s="41"/>
      <c r="I48" s="41"/>
      <c r="J48" s="26">
        <v>45475</v>
      </c>
      <c r="K48" s="41"/>
    </row>
    <row r="49" spans="1:11" x14ac:dyDescent="0.25">
      <c r="A49" s="36">
        <v>0.1</v>
      </c>
      <c r="B49" s="36" t="s">
        <v>631</v>
      </c>
      <c r="C49" s="36" t="s">
        <v>632</v>
      </c>
      <c r="D49" s="36" t="s">
        <v>633</v>
      </c>
      <c r="F49" s="42">
        <v>1980</v>
      </c>
      <c r="G49" s="43">
        <v>1500</v>
      </c>
      <c r="H49" s="44"/>
      <c r="I49" s="44"/>
      <c r="J49" s="43">
        <v>45475</v>
      </c>
      <c r="K49" s="44"/>
    </row>
    <row r="50" spans="1:11" x14ac:dyDescent="0.25">
      <c r="A50" s="37" t="s">
        <v>621</v>
      </c>
      <c r="B50" s="37" t="s">
        <v>634</v>
      </c>
      <c r="C50" s="37" t="s">
        <v>635</v>
      </c>
      <c r="D50" s="37" t="s">
        <v>636</v>
      </c>
    </row>
    <row r="51" spans="1:11" x14ac:dyDescent="0.25">
      <c r="A51" s="165" t="s">
        <v>637</v>
      </c>
      <c r="B51" s="165"/>
      <c r="C51" s="165"/>
      <c r="D51" s="165"/>
      <c r="E51" s="156"/>
    </row>
    <row r="52" spans="1:11" x14ac:dyDescent="0.25">
      <c r="A52" s="36">
        <v>0.5</v>
      </c>
      <c r="B52" s="36" t="s">
        <v>638</v>
      </c>
      <c r="C52" s="36" t="s">
        <v>639</v>
      </c>
      <c r="D52" s="36" t="s">
        <v>640</v>
      </c>
    </row>
    <row r="53" spans="1:11" x14ac:dyDescent="0.25">
      <c r="A53" s="37">
        <v>0.2</v>
      </c>
      <c r="B53" s="37" t="s">
        <v>641</v>
      </c>
      <c r="C53" s="37" t="s">
        <v>642</v>
      </c>
      <c r="D53" s="37" t="s">
        <v>643</v>
      </c>
    </row>
    <row r="54" spans="1:11" x14ac:dyDescent="0.25">
      <c r="A54" s="36">
        <v>0.1</v>
      </c>
      <c r="B54" s="36" t="s">
        <v>644</v>
      </c>
      <c r="C54" s="36" t="s">
        <v>645</v>
      </c>
      <c r="D54" s="36" t="s">
        <v>646</v>
      </c>
    </row>
    <row r="55" spans="1:11" ht="15.75" thickBot="1" x14ac:dyDescent="0.3">
      <c r="A55" s="263" t="s">
        <v>621</v>
      </c>
      <c r="B55" s="263" t="s">
        <v>647</v>
      </c>
      <c r="C55" s="263" t="s">
        <v>648</v>
      </c>
      <c r="D55" s="263" t="s">
        <v>649</v>
      </c>
    </row>
    <row r="56" spans="1:11" ht="15.75" thickTop="1" x14ac:dyDescent="0.25"/>
  </sheetData>
  <mergeCells count="1">
    <mergeCell ref="F1:K1"/>
  </mergeCells>
  <printOptions horizontalCentered="1"/>
  <pageMargins left="0.5" right="0.5" top="1" bottom="1" header="0.4" footer="0.4"/>
  <pageSetup scale="72"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31B7-67F5-4804-AC4D-77E8A2DBA338}">
  <dimension ref="A1:L124"/>
  <sheetViews>
    <sheetView zoomScaleNormal="100" workbookViewId="0">
      <selection activeCell="A4" sqref="A4"/>
    </sheetView>
  </sheetViews>
  <sheetFormatPr defaultColWidth="8.85546875" defaultRowHeight="15" x14ac:dyDescent="0.25"/>
  <cols>
    <col min="1" max="8" width="10" style="40" customWidth="1"/>
    <col min="9" max="9" width="10.140625" style="40" customWidth="1"/>
    <col min="10" max="10" width="10" style="40" customWidth="1"/>
    <col min="11" max="11" width="8.85546875" style="12"/>
    <col min="12" max="12" width="14.7109375" style="12" bestFit="1" customWidth="1"/>
    <col min="13" max="16384" width="8.85546875" style="12"/>
  </cols>
  <sheetData>
    <row r="1" spans="1:12" x14ac:dyDescent="0.25">
      <c r="B1" s="282" t="s">
        <v>650</v>
      </c>
      <c r="C1" s="282"/>
      <c r="D1" s="282"/>
      <c r="E1" s="282"/>
      <c r="G1" s="282" t="s">
        <v>651</v>
      </c>
      <c r="H1" s="282"/>
      <c r="I1" s="282"/>
      <c r="J1" s="282"/>
    </row>
    <row r="2" spans="1:12" x14ac:dyDescent="0.25">
      <c r="A2" s="80"/>
      <c r="B2" s="290" t="s">
        <v>652</v>
      </c>
      <c r="C2" s="290"/>
      <c r="D2" s="333" t="s">
        <v>653</v>
      </c>
      <c r="E2" s="334"/>
      <c r="F2" s="79"/>
      <c r="G2" s="290" t="s">
        <v>652</v>
      </c>
      <c r="H2" s="290"/>
      <c r="I2" s="333" t="s">
        <v>653</v>
      </c>
      <c r="J2" s="333"/>
    </row>
    <row r="3" spans="1:12" x14ac:dyDescent="0.25">
      <c r="A3" s="122" t="s">
        <v>654</v>
      </c>
      <c r="B3" s="124" t="s">
        <v>655</v>
      </c>
      <c r="C3" s="124" t="s">
        <v>656</v>
      </c>
      <c r="D3" s="129" t="s">
        <v>655</v>
      </c>
      <c r="E3" s="130" t="s">
        <v>656</v>
      </c>
      <c r="F3" s="122" t="s">
        <v>654</v>
      </c>
      <c r="G3" s="124" t="s">
        <v>655</v>
      </c>
      <c r="H3" s="124" t="s">
        <v>656</v>
      </c>
      <c r="I3" s="129" t="s">
        <v>655</v>
      </c>
      <c r="J3" s="129" t="s">
        <v>656</v>
      </c>
    </row>
    <row r="4" spans="1:12" x14ac:dyDescent="0.25">
      <c r="A4" s="39">
        <v>70</v>
      </c>
      <c r="B4" s="116"/>
      <c r="C4" s="117"/>
      <c r="D4" s="39">
        <v>27.4</v>
      </c>
      <c r="E4" s="104">
        <f>1/D4</f>
        <v>3.6496350364963508E-2</v>
      </c>
      <c r="F4" s="39">
        <v>0</v>
      </c>
      <c r="G4" s="97">
        <v>84.6</v>
      </c>
      <c r="H4" s="98">
        <f>1/G4</f>
        <v>1.1820330969267141E-2</v>
      </c>
      <c r="I4" s="97">
        <v>82.4</v>
      </c>
      <c r="J4" s="98">
        <f>1/I4</f>
        <v>1.2135922330097087E-2</v>
      </c>
    </row>
    <row r="5" spans="1:12" x14ac:dyDescent="0.25">
      <c r="A5" s="40">
        <v>71</v>
      </c>
      <c r="B5" s="116"/>
      <c r="C5" s="117"/>
      <c r="D5" s="40">
        <v>26.5</v>
      </c>
      <c r="E5" s="105">
        <f t="shared" ref="E5:E54" si="0">1/D5</f>
        <v>3.7735849056603772E-2</v>
      </c>
      <c r="F5" s="40">
        <v>1</v>
      </c>
      <c r="G5" s="99">
        <v>83.7</v>
      </c>
      <c r="H5" s="100">
        <f t="shared" ref="H5:H68" si="1">1/G5</f>
        <v>1.1947431302270011E-2</v>
      </c>
      <c r="I5" s="99">
        <v>81.599999999999994</v>
      </c>
      <c r="J5" s="100">
        <f t="shared" ref="J5:J68" si="2">1/I5</f>
        <v>1.2254901960784315E-2</v>
      </c>
    </row>
    <row r="6" spans="1:12" x14ac:dyDescent="0.25">
      <c r="A6" s="39">
        <v>72</v>
      </c>
      <c r="B6" s="97">
        <v>27.4</v>
      </c>
      <c r="C6" s="98">
        <f t="shared" ref="C6:C54" si="3">1/B6</f>
        <v>3.6496350364963508E-2</v>
      </c>
      <c r="D6" s="39">
        <v>25.6</v>
      </c>
      <c r="E6" s="104">
        <f t="shared" si="0"/>
        <v>3.90625E-2</v>
      </c>
      <c r="F6" s="39">
        <v>2</v>
      </c>
      <c r="G6" s="97">
        <v>82.8</v>
      </c>
      <c r="H6" s="98">
        <f t="shared" si="1"/>
        <v>1.2077294685990338E-2</v>
      </c>
      <c r="I6" s="97">
        <v>80.599999999999994</v>
      </c>
      <c r="J6" s="98">
        <f t="shared" si="2"/>
        <v>1.2406947890818859E-2</v>
      </c>
      <c r="L6" s="182"/>
    </row>
    <row r="7" spans="1:12" x14ac:dyDescent="0.25">
      <c r="A7" s="40">
        <v>73</v>
      </c>
      <c r="B7" s="99">
        <v>26.5</v>
      </c>
      <c r="C7" s="100">
        <f t="shared" si="3"/>
        <v>3.7735849056603772E-2</v>
      </c>
      <c r="D7" s="40">
        <v>24.7</v>
      </c>
      <c r="E7" s="105">
        <f t="shared" si="0"/>
        <v>4.048582995951417E-2</v>
      </c>
      <c r="F7" s="40">
        <v>3</v>
      </c>
      <c r="G7" s="99">
        <v>81.8</v>
      </c>
      <c r="H7" s="100">
        <f t="shared" si="1"/>
        <v>1.2224938875305624E-2</v>
      </c>
      <c r="I7" s="99">
        <v>79.7</v>
      </c>
      <c r="J7" s="100">
        <f t="shared" si="2"/>
        <v>1.2547051442910916E-2</v>
      </c>
      <c r="L7" s="182"/>
    </row>
    <row r="8" spans="1:12" x14ac:dyDescent="0.25">
      <c r="A8" s="39">
        <v>74</v>
      </c>
      <c r="B8" s="97">
        <v>25.5</v>
      </c>
      <c r="C8" s="98">
        <f t="shared" si="3"/>
        <v>3.9215686274509803E-2</v>
      </c>
      <c r="D8" s="39">
        <v>23.8</v>
      </c>
      <c r="E8" s="104">
        <f t="shared" si="0"/>
        <v>4.2016806722689072E-2</v>
      </c>
      <c r="F8" s="39">
        <v>4</v>
      </c>
      <c r="G8" s="97">
        <v>80.8</v>
      </c>
      <c r="H8" s="98">
        <f t="shared" si="1"/>
        <v>1.2376237623762377E-2</v>
      </c>
      <c r="I8" s="97">
        <v>78.7</v>
      </c>
      <c r="J8" s="98">
        <f t="shared" si="2"/>
        <v>1.2706480304955527E-2</v>
      </c>
      <c r="L8" s="182"/>
    </row>
    <row r="9" spans="1:12" x14ac:dyDescent="0.25">
      <c r="A9" s="40">
        <v>75</v>
      </c>
      <c r="B9" s="99">
        <v>24.6</v>
      </c>
      <c r="C9" s="100">
        <f t="shared" si="3"/>
        <v>4.065040650406504E-2</v>
      </c>
      <c r="D9" s="40">
        <v>22.9</v>
      </c>
      <c r="E9" s="105">
        <f t="shared" si="0"/>
        <v>4.3668122270742363E-2</v>
      </c>
      <c r="F9" s="40">
        <v>5</v>
      </c>
      <c r="G9" s="99">
        <v>79.8</v>
      </c>
      <c r="H9" s="100">
        <f t="shared" si="1"/>
        <v>1.2531328320802006E-2</v>
      </c>
      <c r="I9" s="99">
        <v>77.7</v>
      </c>
      <c r="J9" s="100">
        <f t="shared" si="2"/>
        <v>1.2870012870012869E-2</v>
      </c>
    </row>
    <row r="10" spans="1:12" x14ac:dyDescent="0.25">
      <c r="A10" s="39">
        <v>76</v>
      </c>
      <c r="B10" s="97">
        <v>23.7</v>
      </c>
      <c r="C10" s="98">
        <f t="shared" si="3"/>
        <v>4.2194092827004218E-2</v>
      </c>
      <c r="D10" s="39">
        <v>22</v>
      </c>
      <c r="E10" s="104">
        <f t="shared" si="0"/>
        <v>4.5454545454545456E-2</v>
      </c>
      <c r="F10" s="39">
        <v>6</v>
      </c>
      <c r="G10" s="97">
        <v>78.8</v>
      </c>
      <c r="H10" s="98">
        <f t="shared" si="1"/>
        <v>1.2690355329949238E-2</v>
      </c>
      <c r="I10" s="97">
        <v>76.7</v>
      </c>
      <c r="J10" s="98">
        <f t="shared" si="2"/>
        <v>1.3037809647979138E-2</v>
      </c>
    </row>
    <row r="11" spans="1:12" x14ac:dyDescent="0.25">
      <c r="A11" s="40">
        <v>77</v>
      </c>
      <c r="B11" s="99">
        <v>22.9</v>
      </c>
      <c r="C11" s="100">
        <f t="shared" si="3"/>
        <v>4.3668122270742363E-2</v>
      </c>
      <c r="D11" s="40">
        <v>21.2</v>
      </c>
      <c r="E11" s="105">
        <f t="shared" si="0"/>
        <v>4.716981132075472E-2</v>
      </c>
      <c r="F11" s="40">
        <v>7</v>
      </c>
      <c r="G11" s="99">
        <v>77.900000000000006</v>
      </c>
      <c r="H11" s="100">
        <f t="shared" si="1"/>
        <v>1.2836970474967907E-2</v>
      </c>
      <c r="I11" s="99">
        <v>75.8</v>
      </c>
      <c r="J11" s="100">
        <f t="shared" si="2"/>
        <v>1.3192612137203167E-2</v>
      </c>
    </row>
    <row r="12" spans="1:12" x14ac:dyDescent="0.25">
      <c r="A12" s="39">
        <v>78</v>
      </c>
      <c r="B12" s="97">
        <v>22</v>
      </c>
      <c r="C12" s="98">
        <f t="shared" si="3"/>
        <v>4.5454545454545456E-2</v>
      </c>
      <c r="D12" s="39">
        <v>20.3</v>
      </c>
      <c r="E12" s="104">
        <f t="shared" si="0"/>
        <v>4.926108374384236E-2</v>
      </c>
      <c r="F12" s="39">
        <v>8</v>
      </c>
      <c r="G12" s="97">
        <v>76.900000000000006</v>
      </c>
      <c r="H12" s="98">
        <f t="shared" si="1"/>
        <v>1.3003901170351105E-2</v>
      </c>
      <c r="I12" s="97">
        <v>74.8</v>
      </c>
      <c r="J12" s="98">
        <f t="shared" si="2"/>
        <v>1.3368983957219251E-2</v>
      </c>
    </row>
    <row r="13" spans="1:12" x14ac:dyDescent="0.25">
      <c r="A13" s="40">
        <v>79</v>
      </c>
      <c r="B13" s="99">
        <v>21.1</v>
      </c>
      <c r="C13" s="100">
        <f t="shared" si="3"/>
        <v>4.7393364928909949E-2</v>
      </c>
      <c r="D13" s="40">
        <v>19.5</v>
      </c>
      <c r="E13" s="105">
        <f t="shared" si="0"/>
        <v>5.128205128205128E-2</v>
      </c>
      <c r="F13" s="40">
        <v>9</v>
      </c>
      <c r="G13" s="99">
        <v>75.900000000000006</v>
      </c>
      <c r="H13" s="100">
        <f t="shared" si="1"/>
        <v>1.3175230566534914E-2</v>
      </c>
      <c r="I13" s="99">
        <v>73.8</v>
      </c>
      <c r="J13" s="100">
        <f t="shared" si="2"/>
        <v>1.3550135501355014E-2</v>
      </c>
    </row>
    <row r="14" spans="1:12" x14ac:dyDescent="0.25">
      <c r="A14" s="39">
        <v>80</v>
      </c>
      <c r="B14" s="97">
        <v>20.2</v>
      </c>
      <c r="C14" s="98">
        <f t="shared" si="3"/>
        <v>4.9504950495049507E-2</v>
      </c>
      <c r="D14" s="39">
        <v>18.7</v>
      </c>
      <c r="E14" s="104">
        <f t="shared" si="0"/>
        <v>5.3475935828877004E-2</v>
      </c>
      <c r="F14" s="39">
        <v>10</v>
      </c>
      <c r="G14" s="97">
        <v>74.900000000000006</v>
      </c>
      <c r="H14" s="98">
        <f t="shared" si="1"/>
        <v>1.3351134846461948E-2</v>
      </c>
      <c r="I14" s="97">
        <v>72.8</v>
      </c>
      <c r="J14" s="98">
        <f t="shared" si="2"/>
        <v>1.3736263736263736E-2</v>
      </c>
    </row>
    <row r="15" spans="1:12" x14ac:dyDescent="0.25">
      <c r="A15" s="40">
        <v>81</v>
      </c>
      <c r="B15" s="99">
        <v>19.399999999999999</v>
      </c>
      <c r="C15" s="100">
        <f t="shared" si="3"/>
        <v>5.1546391752577324E-2</v>
      </c>
      <c r="D15" s="40">
        <v>17.899999999999999</v>
      </c>
      <c r="E15" s="105">
        <f t="shared" si="0"/>
        <v>5.5865921787709501E-2</v>
      </c>
      <c r="F15" s="40">
        <v>11</v>
      </c>
      <c r="G15" s="99">
        <v>73.900000000000006</v>
      </c>
      <c r="H15" s="100">
        <f t="shared" si="1"/>
        <v>1.3531799729364004E-2</v>
      </c>
      <c r="I15" s="99">
        <v>71.8</v>
      </c>
      <c r="J15" s="100">
        <f t="shared" si="2"/>
        <v>1.3927576601671311E-2</v>
      </c>
    </row>
    <row r="16" spans="1:12" x14ac:dyDescent="0.25">
      <c r="A16" s="39">
        <v>82</v>
      </c>
      <c r="B16" s="97">
        <v>18.5</v>
      </c>
      <c r="C16" s="98">
        <f t="shared" si="3"/>
        <v>5.4054054054054057E-2</v>
      </c>
      <c r="D16" s="39">
        <v>17.100000000000001</v>
      </c>
      <c r="E16" s="104">
        <f t="shared" si="0"/>
        <v>5.8479532163742687E-2</v>
      </c>
      <c r="F16" s="39">
        <v>12</v>
      </c>
      <c r="G16" s="97">
        <v>72.900000000000006</v>
      </c>
      <c r="H16" s="98">
        <f t="shared" si="1"/>
        <v>1.3717421124828532E-2</v>
      </c>
      <c r="I16" s="97">
        <v>70.8</v>
      </c>
      <c r="J16" s="98">
        <f t="shared" si="2"/>
        <v>1.4124293785310734E-2</v>
      </c>
    </row>
    <row r="17" spans="1:10" x14ac:dyDescent="0.25">
      <c r="A17" s="40">
        <v>83</v>
      </c>
      <c r="B17" s="99">
        <v>17.7</v>
      </c>
      <c r="C17" s="100">
        <f t="shared" si="3"/>
        <v>5.6497175141242938E-2</v>
      </c>
      <c r="D17" s="40">
        <v>16.3</v>
      </c>
      <c r="E17" s="105">
        <f t="shared" si="0"/>
        <v>6.1349693251533742E-2</v>
      </c>
      <c r="F17" s="40">
        <v>13</v>
      </c>
      <c r="G17" s="99">
        <v>71.900000000000006</v>
      </c>
      <c r="H17" s="100">
        <f t="shared" si="1"/>
        <v>1.3908205841446452E-2</v>
      </c>
      <c r="I17" s="99">
        <v>69.900000000000006</v>
      </c>
      <c r="J17" s="100">
        <f t="shared" si="2"/>
        <v>1.4306151645207437E-2</v>
      </c>
    </row>
    <row r="18" spans="1:10" x14ac:dyDescent="0.25">
      <c r="A18" s="39">
        <v>84</v>
      </c>
      <c r="B18" s="97">
        <v>16.8</v>
      </c>
      <c r="C18" s="98">
        <f t="shared" si="3"/>
        <v>5.9523809523809521E-2</v>
      </c>
      <c r="D18" s="39">
        <v>15.5</v>
      </c>
      <c r="E18" s="104">
        <f t="shared" si="0"/>
        <v>6.4516129032258063E-2</v>
      </c>
      <c r="F18" s="39">
        <v>14</v>
      </c>
      <c r="G18" s="97">
        <v>70.900000000000006</v>
      </c>
      <c r="H18" s="98">
        <f t="shared" si="1"/>
        <v>1.4104372355430182E-2</v>
      </c>
      <c r="I18" s="97">
        <v>68.900000000000006</v>
      </c>
      <c r="J18" s="98">
        <f t="shared" si="2"/>
        <v>1.4513788098693758E-2</v>
      </c>
    </row>
    <row r="19" spans="1:10" x14ac:dyDescent="0.25">
      <c r="A19" s="40">
        <v>85</v>
      </c>
      <c r="B19" s="99">
        <v>16</v>
      </c>
      <c r="C19" s="100">
        <f t="shared" si="3"/>
        <v>6.25E-2</v>
      </c>
      <c r="D19" s="40">
        <v>14.8</v>
      </c>
      <c r="E19" s="105">
        <f t="shared" si="0"/>
        <v>6.7567567567567557E-2</v>
      </c>
      <c r="F19" s="40">
        <v>15</v>
      </c>
      <c r="G19" s="99">
        <v>69.900000000000006</v>
      </c>
      <c r="H19" s="100">
        <f t="shared" si="1"/>
        <v>1.4306151645207437E-2</v>
      </c>
      <c r="I19" s="99">
        <v>67.900000000000006</v>
      </c>
      <c r="J19" s="100">
        <f t="shared" si="2"/>
        <v>1.4727540500736375E-2</v>
      </c>
    </row>
    <row r="20" spans="1:10" x14ac:dyDescent="0.25">
      <c r="A20" s="39">
        <v>86</v>
      </c>
      <c r="B20" s="97">
        <v>15.2</v>
      </c>
      <c r="C20" s="98">
        <f t="shared" si="3"/>
        <v>6.5789473684210523E-2</v>
      </c>
      <c r="D20" s="39">
        <v>14.1</v>
      </c>
      <c r="E20" s="104">
        <f t="shared" si="0"/>
        <v>7.0921985815602842E-2</v>
      </c>
      <c r="F20" s="39">
        <v>16</v>
      </c>
      <c r="G20" s="97">
        <v>69</v>
      </c>
      <c r="H20" s="98">
        <f t="shared" si="1"/>
        <v>1.4492753623188406E-2</v>
      </c>
      <c r="I20" s="97">
        <v>66.900000000000006</v>
      </c>
      <c r="J20" s="98">
        <f t="shared" si="2"/>
        <v>1.4947683109118086E-2</v>
      </c>
    </row>
    <row r="21" spans="1:10" x14ac:dyDescent="0.25">
      <c r="A21" s="40">
        <v>87</v>
      </c>
      <c r="B21" s="99">
        <v>14.4</v>
      </c>
      <c r="C21" s="100">
        <f t="shared" si="3"/>
        <v>6.9444444444444448E-2</v>
      </c>
      <c r="D21" s="40">
        <v>13.4</v>
      </c>
      <c r="E21" s="105">
        <f t="shared" si="0"/>
        <v>7.4626865671641784E-2</v>
      </c>
      <c r="F21" s="40">
        <v>17</v>
      </c>
      <c r="G21" s="99">
        <v>68</v>
      </c>
      <c r="H21" s="100">
        <f t="shared" si="1"/>
        <v>1.4705882352941176E-2</v>
      </c>
      <c r="I21" s="99">
        <v>66</v>
      </c>
      <c r="J21" s="100">
        <f t="shared" si="2"/>
        <v>1.5151515151515152E-2</v>
      </c>
    </row>
    <row r="22" spans="1:10" x14ac:dyDescent="0.25">
      <c r="A22" s="39">
        <v>88</v>
      </c>
      <c r="B22" s="97">
        <v>13.7</v>
      </c>
      <c r="C22" s="98">
        <f t="shared" si="3"/>
        <v>7.2992700729927015E-2</v>
      </c>
      <c r="D22" s="39">
        <v>12.7</v>
      </c>
      <c r="E22" s="104">
        <f t="shared" si="0"/>
        <v>7.874015748031496E-2</v>
      </c>
      <c r="F22" s="39">
        <v>18</v>
      </c>
      <c r="G22" s="97">
        <v>67</v>
      </c>
      <c r="H22" s="98">
        <f t="shared" si="1"/>
        <v>1.4925373134328358E-2</v>
      </c>
      <c r="I22" s="97">
        <v>65</v>
      </c>
      <c r="J22" s="98">
        <f t="shared" si="2"/>
        <v>1.5384615384615385E-2</v>
      </c>
    </row>
    <row r="23" spans="1:10" x14ac:dyDescent="0.25">
      <c r="A23" s="40">
        <v>89</v>
      </c>
      <c r="B23" s="99">
        <v>12.9</v>
      </c>
      <c r="C23" s="100">
        <f t="shared" si="3"/>
        <v>7.7519379844961239E-2</v>
      </c>
      <c r="D23" s="40">
        <v>12</v>
      </c>
      <c r="E23" s="105">
        <f t="shared" si="0"/>
        <v>8.3333333333333329E-2</v>
      </c>
      <c r="F23" s="40">
        <v>19</v>
      </c>
      <c r="G23" s="99">
        <v>66</v>
      </c>
      <c r="H23" s="100">
        <f t="shared" si="1"/>
        <v>1.5151515151515152E-2</v>
      </c>
      <c r="I23" s="99">
        <v>64</v>
      </c>
      <c r="J23" s="100">
        <f t="shared" si="2"/>
        <v>1.5625E-2</v>
      </c>
    </row>
    <row r="24" spans="1:10" x14ac:dyDescent="0.25">
      <c r="A24" s="39">
        <v>90</v>
      </c>
      <c r="B24" s="97">
        <v>12.2</v>
      </c>
      <c r="C24" s="98">
        <f t="shared" si="3"/>
        <v>8.1967213114754106E-2</v>
      </c>
      <c r="D24" s="39">
        <v>11.4</v>
      </c>
      <c r="E24" s="104">
        <f t="shared" si="0"/>
        <v>8.771929824561403E-2</v>
      </c>
      <c r="F24" s="39">
        <v>20</v>
      </c>
      <c r="G24" s="97">
        <v>65</v>
      </c>
      <c r="H24" s="98">
        <f t="shared" si="1"/>
        <v>1.5384615384615385E-2</v>
      </c>
      <c r="I24" s="97">
        <v>63</v>
      </c>
      <c r="J24" s="98">
        <f t="shared" si="2"/>
        <v>1.5873015873015872E-2</v>
      </c>
    </row>
    <row r="25" spans="1:10" x14ac:dyDescent="0.25">
      <c r="A25" s="40">
        <v>91</v>
      </c>
      <c r="B25" s="99">
        <v>11.5</v>
      </c>
      <c r="C25" s="100">
        <f t="shared" si="3"/>
        <v>8.6956521739130432E-2</v>
      </c>
      <c r="D25" s="40">
        <v>10.8</v>
      </c>
      <c r="E25" s="105">
        <f t="shared" si="0"/>
        <v>9.2592592592592587E-2</v>
      </c>
      <c r="F25" s="40">
        <v>21</v>
      </c>
      <c r="G25" s="99">
        <v>64.099999999999994</v>
      </c>
      <c r="H25" s="100">
        <f t="shared" si="1"/>
        <v>1.5600624024960999E-2</v>
      </c>
      <c r="I25" s="99">
        <v>62.1</v>
      </c>
      <c r="J25" s="100">
        <f t="shared" si="2"/>
        <v>1.610305958132045E-2</v>
      </c>
    </row>
    <row r="26" spans="1:10" x14ac:dyDescent="0.25">
      <c r="A26" s="39">
        <v>92</v>
      </c>
      <c r="B26" s="97">
        <v>10.8</v>
      </c>
      <c r="C26" s="98">
        <f t="shared" si="3"/>
        <v>9.2592592592592587E-2</v>
      </c>
      <c r="D26" s="39">
        <v>10.199999999999999</v>
      </c>
      <c r="E26" s="104">
        <f t="shared" si="0"/>
        <v>9.8039215686274522E-2</v>
      </c>
      <c r="F26" s="39">
        <v>22</v>
      </c>
      <c r="G26" s="97">
        <v>63.1</v>
      </c>
      <c r="H26" s="98">
        <f t="shared" si="1"/>
        <v>1.5847860538827259E-2</v>
      </c>
      <c r="I26" s="97">
        <v>61.1</v>
      </c>
      <c r="J26" s="98">
        <f t="shared" si="2"/>
        <v>1.6366612111292964E-2</v>
      </c>
    </row>
    <row r="27" spans="1:10" x14ac:dyDescent="0.25">
      <c r="A27" s="40">
        <v>93</v>
      </c>
      <c r="B27" s="99">
        <v>10.1</v>
      </c>
      <c r="C27" s="100">
        <f t="shared" si="3"/>
        <v>9.9009900990099015E-2</v>
      </c>
      <c r="D27" s="40">
        <v>9.6</v>
      </c>
      <c r="E27" s="105">
        <f t="shared" si="0"/>
        <v>0.10416666666666667</v>
      </c>
      <c r="F27" s="40">
        <v>23</v>
      </c>
      <c r="G27" s="99">
        <v>62.1</v>
      </c>
      <c r="H27" s="100">
        <f t="shared" si="1"/>
        <v>1.610305958132045E-2</v>
      </c>
      <c r="I27" s="99">
        <v>60.1</v>
      </c>
      <c r="J27" s="100">
        <f t="shared" si="2"/>
        <v>1.6638935108153077E-2</v>
      </c>
    </row>
    <row r="28" spans="1:10" x14ac:dyDescent="0.25">
      <c r="A28" s="39">
        <v>94</v>
      </c>
      <c r="B28" s="97">
        <v>9.5</v>
      </c>
      <c r="C28" s="98">
        <f t="shared" si="3"/>
        <v>0.10526315789473684</v>
      </c>
      <c r="D28" s="39">
        <v>9.1</v>
      </c>
      <c r="E28" s="104">
        <f t="shared" si="0"/>
        <v>0.10989010989010989</v>
      </c>
      <c r="F28" s="39">
        <v>24</v>
      </c>
      <c r="G28" s="97">
        <v>61.1</v>
      </c>
      <c r="H28" s="98">
        <f t="shared" si="1"/>
        <v>1.6366612111292964E-2</v>
      </c>
      <c r="I28" s="97">
        <v>59.1</v>
      </c>
      <c r="J28" s="98">
        <f t="shared" si="2"/>
        <v>1.6920473773265651E-2</v>
      </c>
    </row>
    <row r="29" spans="1:10" x14ac:dyDescent="0.25">
      <c r="A29" s="40">
        <v>95</v>
      </c>
      <c r="B29" s="99">
        <v>8.9</v>
      </c>
      <c r="C29" s="100">
        <f t="shared" si="3"/>
        <v>0.11235955056179775</v>
      </c>
      <c r="D29" s="40">
        <v>8.6</v>
      </c>
      <c r="E29" s="105">
        <f t="shared" si="0"/>
        <v>0.11627906976744186</v>
      </c>
      <c r="F29" s="40">
        <v>25</v>
      </c>
      <c r="G29" s="99">
        <v>60.2</v>
      </c>
      <c r="H29" s="100">
        <f t="shared" si="1"/>
        <v>1.6611295681063121E-2</v>
      </c>
      <c r="I29" s="99">
        <v>58.2</v>
      </c>
      <c r="J29" s="100">
        <f t="shared" si="2"/>
        <v>1.7182130584192438E-2</v>
      </c>
    </row>
    <row r="30" spans="1:10" x14ac:dyDescent="0.25">
      <c r="A30" s="39">
        <v>96</v>
      </c>
      <c r="B30" s="97">
        <v>8.4</v>
      </c>
      <c r="C30" s="98">
        <f t="shared" si="3"/>
        <v>0.11904761904761904</v>
      </c>
      <c r="D30" s="39">
        <v>8.1</v>
      </c>
      <c r="E30" s="104">
        <f t="shared" si="0"/>
        <v>0.1234567901234568</v>
      </c>
      <c r="F30" s="39">
        <v>26</v>
      </c>
      <c r="G30" s="97">
        <v>59.2</v>
      </c>
      <c r="H30" s="98">
        <f t="shared" si="1"/>
        <v>1.6891891891891889E-2</v>
      </c>
      <c r="I30" s="97">
        <v>57.2</v>
      </c>
      <c r="J30" s="98">
        <f t="shared" si="2"/>
        <v>1.748251748251748E-2</v>
      </c>
    </row>
    <row r="31" spans="1:10" x14ac:dyDescent="0.25">
      <c r="A31" s="40">
        <v>97</v>
      </c>
      <c r="B31" s="99">
        <v>7.8</v>
      </c>
      <c r="C31" s="100">
        <f t="shared" si="3"/>
        <v>0.12820512820512822</v>
      </c>
      <c r="D31" s="40">
        <v>7.6</v>
      </c>
      <c r="E31" s="105">
        <f t="shared" si="0"/>
        <v>0.13157894736842105</v>
      </c>
      <c r="F31" s="40">
        <v>27</v>
      </c>
      <c r="G31" s="99">
        <v>58.2</v>
      </c>
      <c r="H31" s="100">
        <f t="shared" si="1"/>
        <v>1.7182130584192438E-2</v>
      </c>
      <c r="I31" s="99">
        <v>56.2</v>
      </c>
      <c r="J31" s="100">
        <f t="shared" si="2"/>
        <v>1.779359430604982E-2</v>
      </c>
    </row>
    <row r="32" spans="1:10" x14ac:dyDescent="0.25">
      <c r="A32" s="39">
        <v>98</v>
      </c>
      <c r="B32" s="97">
        <v>7.3</v>
      </c>
      <c r="C32" s="98">
        <f t="shared" si="3"/>
        <v>0.13698630136986301</v>
      </c>
      <c r="D32" s="39">
        <v>7.1</v>
      </c>
      <c r="E32" s="104">
        <f t="shared" si="0"/>
        <v>0.14084507042253522</v>
      </c>
      <c r="F32" s="39">
        <v>28</v>
      </c>
      <c r="G32" s="97">
        <v>57.3</v>
      </c>
      <c r="H32" s="98">
        <f t="shared" si="1"/>
        <v>1.7452006980802792E-2</v>
      </c>
      <c r="I32" s="97">
        <v>55.3</v>
      </c>
      <c r="J32" s="98">
        <f t="shared" si="2"/>
        <v>1.8083182640144666E-2</v>
      </c>
    </row>
    <row r="33" spans="1:10" x14ac:dyDescent="0.25">
      <c r="A33" s="40">
        <v>99</v>
      </c>
      <c r="B33" s="99">
        <v>6.8</v>
      </c>
      <c r="C33" s="100">
        <f t="shared" si="3"/>
        <v>0.14705882352941177</v>
      </c>
      <c r="D33" s="40">
        <v>6.7</v>
      </c>
      <c r="E33" s="105">
        <f t="shared" si="0"/>
        <v>0.14925373134328357</v>
      </c>
      <c r="F33" s="40">
        <v>29</v>
      </c>
      <c r="G33" s="99">
        <v>56.3</v>
      </c>
      <c r="H33" s="100">
        <f t="shared" si="1"/>
        <v>1.7761989342806397E-2</v>
      </c>
      <c r="I33" s="99">
        <v>54.3</v>
      </c>
      <c r="J33" s="100">
        <f t="shared" si="2"/>
        <v>1.841620626151013E-2</v>
      </c>
    </row>
    <row r="34" spans="1:10" x14ac:dyDescent="0.25">
      <c r="A34" s="39">
        <v>100</v>
      </c>
      <c r="B34" s="97">
        <v>6.4</v>
      </c>
      <c r="C34" s="98">
        <f t="shared" si="3"/>
        <v>0.15625</v>
      </c>
      <c r="D34" s="39">
        <v>6.3</v>
      </c>
      <c r="E34" s="104">
        <f t="shared" si="0"/>
        <v>0.15873015873015872</v>
      </c>
      <c r="F34" s="39">
        <v>30</v>
      </c>
      <c r="G34" s="97">
        <v>55.3</v>
      </c>
      <c r="H34" s="98">
        <f t="shared" si="1"/>
        <v>1.8083182640144666E-2</v>
      </c>
      <c r="I34" s="97">
        <v>53.3</v>
      </c>
      <c r="J34" s="98">
        <f t="shared" si="2"/>
        <v>1.8761726078799251E-2</v>
      </c>
    </row>
    <row r="35" spans="1:10" x14ac:dyDescent="0.25">
      <c r="A35" s="40">
        <v>101</v>
      </c>
      <c r="B35" s="99">
        <v>6</v>
      </c>
      <c r="C35" s="100">
        <f t="shared" si="3"/>
        <v>0.16666666666666666</v>
      </c>
      <c r="D35" s="40">
        <v>5.9</v>
      </c>
      <c r="E35" s="105">
        <f t="shared" si="0"/>
        <v>0.16949152542372881</v>
      </c>
      <c r="F35" s="40">
        <v>31</v>
      </c>
      <c r="G35" s="99">
        <v>54.4</v>
      </c>
      <c r="H35" s="100">
        <f t="shared" si="1"/>
        <v>1.8382352941176471E-2</v>
      </c>
      <c r="I35" s="99">
        <v>52.4</v>
      </c>
      <c r="J35" s="100">
        <f t="shared" si="2"/>
        <v>1.9083969465648856E-2</v>
      </c>
    </row>
    <row r="36" spans="1:10" x14ac:dyDescent="0.25">
      <c r="A36" s="39">
        <v>102</v>
      </c>
      <c r="B36" s="97">
        <v>5.6</v>
      </c>
      <c r="C36" s="98">
        <f t="shared" si="3"/>
        <v>0.17857142857142858</v>
      </c>
      <c r="D36" s="39">
        <v>5.5</v>
      </c>
      <c r="E36" s="104">
        <f t="shared" si="0"/>
        <v>0.18181818181818182</v>
      </c>
      <c r="F36" s="39">
        <v>32</v>
      </c>
      <c r="G36" s="97">
        <v>53.4</v>
      </c>
      <c r="H36" s="98">
        <f t="shared" si="1"/>
        <v>1.8726591760299626E-2</v>
      </c>
      <c r="I36" s="97">
        <v>51.4</v>
      </c>
      <c r="J36" s="98">
        <f t="shared" si="2"/>
        <v>1.9455252918287938E-2</v>
      </c>
    </row>
    <row r="37" spans="1:10" x14ac:dyDescent="0.25">
      <c r="A37" s="40">
        <v>103</v>
      </c>
      <c r="B37" s="99">
        <v>5.2</v>
      </c>
      <c r="C37" s="100">
        <f t="shared" si="3"/>
        <v>0.19230769230769229</v>
      </c>
      <c r="D37" s="40">
        <v>5.2</v>
      </c>
      <c r="E37" s="105">
        <f t="shared" si="0"/>
        <v>0.19230769230769229</v>
      </c>
      <c r="F37" s="40">
        <v>33</v>
      </c>
      <c r="G37" s="99">
        <v>52.5</v>
      </c>
      <c r="H37" s="100">
        <f t="shared" si="1"/>
        <v>1.9047619047619049E-2</v>
      </c>
      <c r="I37" s="99">
        <v>50.4</v>
      </c>
      <c r="J37" s="100">
        <f t="shared" si="2"/>
        <v>1.984126984126984E-2</v>
      </c>
    </row>
    <row r="38" spans="1:10" x14ac:dyDescent="0.25">
      <c r="A38" s="39">
        <v>104</v>
      </c>
      <c r="B38" s="97">
        <v>4.9000000000000004</v>
      </c>
      <c r="C38" s="98">
        <f t="shared" si="3"/>
        <v>0.2040816326530612</v>
      </c>
      <c r="D38" s="39">
        <v>4.9000000000000004</v>
      </c>
      <c r="E38" s="104">
        <f t="shared" si="0"/>
        <v>0.2040816326530612</v>
      </c>
      <c r="F38" s="39">
        <v>34</v>
      </c>
      <c r="G38" s="97">
        <v>51.5</v>
      </c>
      <c r="H38" s="98">
        <f t="shared" si="1"/>
        <v>1.9417475728155338E-2</v>
      </c>
      <c r="I38" s="97">
        <v>49.4</v>
      </c>
      <c r="J38" s="98">
        <f t="shared" si="2"/>
        <v>2.0242914979757085E-2</v>
      </c>
    </row>
    <row r="39" spans="1:10" x14ac:dyDescent="0.25">
      <c r="A39" s="40">
        <v>105</v>
      </c>
      <c r="B39" s="99">
        <v>4.5999999999999996</v>
      </c>
      <c r="C39" s="100">
        <f t="shared" si="3"/>
        <v>0.21739130434782611</v>
      </c>
      <c r="D39" s="40">
        <v>4.5</v>
      </c>
      <c r="E39" s="105">
        <f t="shared" si="0"/>
        <v>0.22222222222222221</v>
      </c>
      <c r="F39" s="40">
        <v>35</v>
      </c>
      <c r="G39" s="99">
        <v>50.5</v>
      </c>
      <c r="H39" s="100">
        <f t="shared" si="1"/>
        <v>1.9801980198019802E-2</v>
      </c>
      <c r="I39" s="99">
        <v>48.5</v>
      </c>
      <c r="J39" s="100">
        <f t="shared" si="2"/>
        <v>2.0618556701030927E-2</v>
      </c>
    </row>
    <row r="40" spans="1:10" x14ac:dyDescent="0.25">
      <c r="A40" s="39">
        <v>106</v>
      </c>
      <c r="B40" s="97">
        <v>4.3</v>
      </c>
      <c r="C40" s="98">
        <f t="shared" si="3"/>
        <v>0.23255813953488372</v>
      </c>
      <c r="D40" s="39">
        <v>4.2</v>
      </c>
      <c r="E40" s="104">
        <f t="shared" si="0"/>
        <v>0.23809523809523808</v>
      </c>
      <c r="F40" s="39">
        <v>36</v>
      </c>
      <c r="G40" s="97">
        <v>49.6</v>
      </c>
      <c r="H40" s="98">
        <f t="shared" si="1"/>
        <v>2.0161290322580645E-2</v>
      </c>
      <c r="I40" s="97">
        <v>47.5</v>
      </c>
      <c r="J40" s="98">
        <f t="shared" si="2"/>
        <v>2.1052631578947368E-2</v>
      </c>
    </row>
    <row r="41" spans="1:10" x14ac:dyDescent="0.25">
      <c r="A41" s="40">
        <v>107</v>
      </c>
      <c r="B41" s="99">
        <v>4.0999999999999996</v>
      </c>
      <c r="C41" s="100">
        <f t="shared" si="3"/>
        <v>0.24390243902439027</v>
      </c>
      <c r="D41" s="40">
        <v>3.9</v>
      </c>
      <c r="E41" s="105">
        <f t="shared" si="0"/>
        <v>0.25641025641025644</v>
      </c>
      <c r="F41" s="40">
        <v>37</v>
      </c>
      <c r="G41" s="99">
        <v>48.6</v>
      </c>
      <c r="H41" s="100">
        <f t="shared" si="1"/>
        <v>2.0576131687242798E-2</v>
      </c>
      <c r="I41" s="99">
        <v>46.5</v>
      </c>
      <c r="J41" s="100">
        <f t="shared" si="2"/>
        <v>2.1505376344086023E-2</v>
      </c>
    </row>
    <row r="42" spans="1:10" x14ac:dyDescent="0.25">
      <c r="A42" s="39">
        <v>108</v>
      </c>
      <c r="B42" s="97">
        <v>3.9</v>
      </c>
      <c r="C42" s="98">
        <f t="shared" si="3"/>
        <v>0.25641025641025644</v>
      </c>
      <c r="D42" s="39">
        <v>3.7</v>
      </c>
      <c r="E42" s="104">
        <f t="shared" si="0"/>
        <v>0.27027027027027023</v>
      </c>
      <c r="F42" s="39">
        <v>38</v>
      </c>
      <c r="G42" s="97">
        <v>47.7</v>
      </c>
      <c r="H42" s="98">
        <f t="shared" si="1"/>
        <v>2.0964360587002094E-2</v>
      </c>
      <c r="I42" s="97">
        <v>45.6</v>
      </c>
      <c r="J42" s="98">
        <f t="shared" si="2"/>
        <v>2.1929824561403508E-2</v>
      </c>
    </row>
    <row r="43" spans="1:10" x14ac:dyDescent="0.25">
      <c r="A43" s="40">
        <v>109</v>
      </c>
      <c r="B43" s="99">
        <v>3.7</v>
      </c>
      <c r="C43" s="100">
        <f t="shared" si="3"/>
        <v>0.27027027027027023</v>
      </c>
      <c r="D43" s="40">
        <v>3.4</v>
      </c>
      <c r="E43" s="105">
        <f t="shared" si="0"/>
        <v>0.29411764705882354</v>
      </c>
      <c r="F43" s="40">
        <v>39</v>
      </c>
      <c r="G43" s="99">
        <v>46.7</v>
      </c>
      <c r="H43" s="100">
        <f t="shared" si="1"/>
        <v>2.1413276231263382E-2</v>
      </c>
      <c r="I43" s="99">
        <v>44.6</v>
      </c>
      <c r="J43" s="100">
        <f t="shared" si="2"/>
        <v>2.2421524663677129E-2</v>
      </c>
    </row>
    <row r="44" spans="1:10" x14ac:dyDescent="0.25">
      <c r="A44" s="39">
        <v>110</v>
      </c>
      <c r="B44" s="97">
        <v>3.5</v>
      </c>
      <c r="C44" s="98">
        <f t="shared" si="3"/>
        <v>0.2857142857142857</v>
      </c>
      <c r="D44" s="39">
        <v>3.1</v>
      </c>
      <c r="E44" s="104">
        <f t="shared" si="0"/>
        <v>0.32258064516129031</v>
      </c>
      <c r="F44" s="39">
        <v>40</v>
      </c>
      <c r="G44" s="97">
        <v>45.7</v>
      </c>
      <c r="H44" s="98">
        <f t="shared" si="1"/>
        <v>2.1881838074398249E-2</v>
      </c>
      <c r="I44" s="97">
        <v>43.6</v>
      </c>
      <c r="J44" s="98">
        <f t="shared" si="2"/>
        <v>2.2935779816513759E-2</v>
      </c>
    </row>
    <row r="45" spans="1:10" x14ac:dyDescent="0.25">
      <c r="A45" s="40">
        <v>111</v>
      </c>
      <c r="B45" s="99">
        <v>3.4</v>
      </c>
      <c r="C45" s="100">
        <f t="shared" si="3"/>
        <v>0.29411764705882354</v>
      </c>
      <c r="D45" s="40">
        <v>2.9</v>
      </c>
      <c r="E45" s="105">
        <f t="shared" si="0"/>
        <v>0.34482758620689657</v>
      </c>
      <c r="F45" s="40">
        <v>41</v>
      </c>
      <c r="G45" s="99">
        <v>44.8</v>
      </c>
      <c r="H45" s="100">
        <f t="shared" si="1"/>
        <v>2.2321428571428572E-2</v>
      </c>
      <c r="I45" s="99">
        <v>42.7</v>
      </c>
      <c r="J45" s="100">
        <f t="shared" si="2"/>
        <v>2.3419203747072598E-2</v>
      </c>
    </row>
    <row r="46" spans="1:10" x14ac:dyDescent="0.25">
      <c r="A46" s="39">
        <v>112</v>
      </c>
      <c r="B46" s="97">
        <v>3.3</v>
      </c>
      <c r="C46" s="98">
        <f t="shared" si="3"/>
        <v>0.30303030303030304</v>
      </c>
      <c r="D46" s="39">
        <v>2.6</v>
      </c>
      <c r="E46" s="104">
        <f t="shared" si="0"/>
        <v>0.38461538461538458</v>
      </c>
      <c r="F46" s="39">
        <v>42</v>
      </c>
      <c r="G46" s="97">
        <v>43.8</v>
      </c>
      <c r="H46" s="98">
        <f t="shared" si="1"/>
        <v>2.2831050228310504E-2</v>
      </c>
      <c r="I46" s="97">
        <v>41.7</v>
      </c>
      <c r="J46" s="98">
        <f t="shared" si="2"/>
        <v>2.3980815347721823E-2</v>
      </c>
    </row>
    <row r="47" spans="1:10" x14ac:dyDescent="0.25">
      <c r="A47" s="40">
        <v>113</v>
      </c>
      <c r="B47" s="99">
        <v>3.1</v>
      </c>
      <c r="C47" s="100">
        <f t="shared" si="3"/>
        <v>0.32258064516129031</v>
      </c>
      <c r="D47" s="40">
        <v>2.4</v>
      </c>
      <c r="E47" s="105">
        <f t="shared" si="0"/>
        <v>0.41666666666666669</v>
      </c>
      <c r="F47" s="40">
        <v>43</v>
      </c>
      <c r="G47" s="99">
        <v>42.9</v>
      </c>
      <c r="H47" s="100">
        <f t="shared" si="1"/>
        <v>2.3310023310023312E-2</v>
      </c>
      <c r="I47" s="99">
        <v>40.700000000000003</v>
      </c>
      <c r="J47" s="100">
        <f t="shared" si="2"/>
        <v>2.4570024570024569E-2</v>
      </c>
    </row>
    <row r="48" spans="1:10" x14ac:dyDescent="0.25">
      <c r="A48" s="39">
        <v>114</v>
      </c>
      <c r="B48" s="97">
        <v>3</v>
      </c>
      <c r="C48" s="98">
        <f t="shared" si="3"/>
        <v>0.33333333333333331</v>
      </c>
      <c r="D48" s="39">
        <v>2.1</v>
      </c>
      <c r="E48" s="104">
        <f t="shared" si="0"/>
        <v>0.47619047619047616</v>
      </c>
      <c r="F48" s="39">
        <v>44</v>
      </c>
      <c r="G48" s="97">
        <v>41.9</v>
      </c>
      <c r="H48" s="98">
        <f t="shared" si="1"/>
        <v>2.386634844868735E-2</v>
      </c>
      <c r="I48" s="97">
        <v>39.799999999999997</v>
      </c>
      <c r="J48" s="98">
        <f t="shared" si="2"/>
        <v>2.5125628140703519E-2</v>
      </c>
    </row>
    <row r="49" spans="1:10" x14ac:dyDescent="0.25">
      <c r="A49" s="40">
        <v>115</v>
      </c>
      <c r="B49" s="99">
        <v>2.9</v>
      </c>
      <c r="C49" s="100">
        <f t="shared" si="3"/>
        <v>0.34482758620689657</v>
      </c>
      <c r="D49" s="40">
        <v>1.9</v>
      </c>
      <c r="E49" s="105">
        <f t="shared" si="0"/>
        <v>0.52631578947368418</v>
      </c>
      <c r="F49" s="40">
        <v>45</v>
      </c>
      <c r="G49" s="99">
        <v>41</v>
      </c>
      <c r="H49" s="100">
        <f t="shared" si="1"/>
        <v>2.4390243902439025E-2</v>
      </c>
      <c r="I49" s="99">
        <v>38.799999999999997</v>
      </c>
      <c r="J49" s="100">
        <f t="shared" si="2"/>
        <v>2.5773195876288662E-2</v>
      </c>
    </row>
    <row r="50" spans="1:10" x14ac:dyDescent="0.25">
      <c r="A50" s="39">
        <v>116</v>
      </c>
      <c r="B50" s="97">
        <v>2.8</v>
      </c>
      <c r="C50" s="98">
        <f t="shared" si="3"/>
        <v>0.35714285714285715</v>
      </c>
      <c r="D50" s="39">
        <v>1.9</v>
      </c>
      <c r="E50" s="104">
        <f t="shared" si="0"/>
        <v>0.52631578947368418</v>
      </c>
      <c r="F50" s="39">
        <v>46</v>
      </c>
      <c r="G50" s="97">
        <v>40</v>
      </c>
      <c r="H50" s="98">
        <f t="shared" si="1"/>
        <v>2.5000000000000001E-2</v>
      </c>
      <c r="I50" s="97">
        <v>37.9</v>
      </c>
      <c r="J50" s="98">
        <f t="shared" si="2"/>
        <v>2.6385224274406333E-2</v>
      </c>
    </row>
    <row r="51" spans="1:10" x14ac:dyDescent="0.25">
      <c r="A51" s="40">
        <v>117</v>
      </c>
      <c r="B51" s="99">
        <v>2.7</v>
      </c>
      <c r="C51" s="100">
        <f t="shared" si="3"/>
        <v>0.37037037037037035</v>
      </c>
      <c r="D51" s="40">
        <v>1.9</v>
      </c>
      <c r="E51" s="105">
        <f t="shared" si="0"/>
        <v>0.52631578947368418</v>
      </c>
      <c r="F51" s="40">
        <v>47</v>
      </c>
      <c r="G51" s="99">
        <v>39</v>
      </c>
      <c r="H51" s="100">
        <f t="shared" si="1"/>
        <v>2.564102564102564E-2</v>
      </c>
      <c r="I51" s="99">
        <v>37</v>
      </c>
      <c r="J51" s="100">
        <f t="shared" si="2"/>
        <v>2.7027027027027029E-2</v>
      </c>
    </row>
    <row r="52" spans="1:10" x14ac:dyDescent="0.25">
      <c r="A52" s="39">
        <v>118</v>
      </c>
      <c r="B52" s="97">
        <v>2.5</v>
      </c>
      <c r="C52" s="98">
        <f t="shared" si="3"/>
        <v>0.4</v>
      </c>
      <c r="D52" s="39">
        <v>1.9</v>
      </c>
      <c r="E52" s="104">
        <f t="shared" si="0"/>
        <v>0.52631578947368418</v>
      </c>
      <c r="F52" s="39">
        <v>48</v>
      </c>
      <c r="G52" s="97">
        <v>38.1</v>
      </c>
      <c r="H52" s="98">
        <f t="shared" si="1"/>
        <v>2.6246719160104987E-2</v>
      </c>
      <c r="I52" s="97">
        <v>36</v>
      </c>
      <c r="J52" s="98">
        <f t="shared" si="2"/>
        <v>2.7777777777777776E-2</v>
      </c>
    </row>
    <row r="53" spans="1:10" x14ac:dyDescent="0.25">
      <c r="A53" s="40">
        <v>119</v>
      </c>
      <c r="B53" s="99">
        <v>2.2999999999999998</v>
      </c>
      <c r="C53" s="100">
        <f t="shared" si="3"/>
        <v>0.43478260869565222</v>
      </c>
      <c r="D53" s="40">
        <v>1.9</v>
      </c>
      <c r="E53" s="105">
        <f t="shared" si="0"/>
        <v>0.52631578947368418</v>
      </c>
      <c r="F53" s="40">
        <v>49</v>
      </c>
      <c r="G53" s="99">
        <v>37.1</v>
      </c>
      <c r="H53" s="100">
        <f t="shared" si="1"/>
        <v>2.6954177897574122E-2</v>
      </c>
      <c r="I53" s="99">
        <v>35.1</v>
      </c>
      <c r="J53" s="100">
        <f t="shared" si="2"/>
        <v>2.8490028490028491E-2</v>
      </c>
    </row>
    <row r="54" spans="1:10" ht="15.75" thickBot="1" x14ac:dyDescent="0.3">
      <c r="A54" s="126">
        <v>120</v>
      </c>
      <c r="B54" s="101">
        <v>2</v>
      </c>
      <c r="C54" s="102">
        <f t="shared" si="3"/>
        <v>0.5</v>
      </c>
      <c r="D54" s="126">
        <v>1.9</v>
      </c>
      <c r="E54" s="106">
        <f t="shared" si="0"/>
        <v>0.52631578947368418</v>
      </c>
      <c r="F54" s="39">
        <v>50</v>
      </c>
      <c r="G54" s="97">
        <v>36.200000000000003</v>
      </c>
      <c r="H54" s="98">
        <f t="shared" si="1"/>
        <v>2.7624309392265192E-2</v>
      </c>
      <c r="I54" s="97">
        <v>34.200000000000003</v>
      </c>
      <c r="J54" s="98">
        <f t="shared" si="2"/>
        <v>2.9239766081871343E-2</v>
      </c>
    </row>
    <row r="55" spans="1:10" x14ac:dyDescent="0.25">
      <c r="F55" s="40">
        <v>51</v>
      </c>
      <c r="G55" s="99">
        <v>35.299999999999997</v>
      </c>
      <c r="H55" s="103">
        <f t="shared" si="1"/>
        <v>2.8328611898017001E-2</v>
      </c>
      <c r="I55" s="99">
        <v>33.299999999999997</v>
      </c>
      <c r="J55" s="103">
        <f t="shared" si="2"/>
        <v>3.0030030030030033E-2</v>
      </c>
    </row>
    <row r="56" spans="1:10" x14ac:dyDescent="0.25">
      <c r="F56" s="39">
        <v>52</v>
      </c>
      <c r="G56" s="97">
        <v>34.299999999999997</v>
      </c>
      <c r="H56" s="98">
        <f t="shared" si="1"/>
        <v>2.915451895043732E-2</v>
      </c>
      <c r="I56" s="97">
        <v>32.299999999999997</v>
      </c>
      <c r="J56" s="98">
        <f t="shared" si="2"/>
        <v>3.0959752321981428E-2</v>
      </c>
    </row>
    <row r="57" spans="1:10" x14ac:dyDescent="0.25">
      <c r="F57" s="40">
        <v>53</v>
      </c>
      <c r="G57" s="99">
        <v>33.4</v>
      </c>
      <c r="H57" s="100">
        <f t="shared" si="1"/>
        <v>2.9940119760479042E-2</v>
      </c>
      <c r="I57" s="99">
        <v>31.4</v>
      </c>
      <c r="J57" s="100">
        <f t="shared" si="2"/>
        <v>3.1847133757961783E-2</v>
      </c>
    </row>
    <row r="58" spans="1:10" x14ac:dyDescent="0.25">
      <c r="F58" s="39">
        <v>54</v>
      </c>
      <c r="G58" s="97">
        <v>32.5</v>
      </c>
      <c r="H58" s="98">
        <f t="shared" si="1"/>
        <v>3.0769230769230771E-2</v>
      </c>
      <c r="I58" s="97">
        <v>30.5</v>
      </c>
      <c r="J58" s="98">
        <f t="shared" si="2"/>
        <v>3.2786885245901641E-2</v>
      </c>
    </row>
    <row r="59" spans="1:10" x14ac:dyDescent="0.25">
      <c r="F59" s="40">
        <v>55</v>
      </c>
      <c r="G59" s="99">
        <v>31.6</v>
      </c>
      <c r="H59" s="100">
        <f t="shared" si="1"/>
        <v>3.164556962025316E-2</v>
      </c>
      <c r="I59" s="99">
        <v>29.6</v>
      </c>
      <c r="J59" s="100">
        <f t="shared" si="2"/>
        <v>3.3783783783783779E-2</v>
      </c>
    </row>
    <row r="60" spans="1:10" x14ac:dyDescent="0.25">
      <c r="F60" s="39">
        <v>56</v>
      </c>
      <c r="G60" s="97">
        <v>30.6</v>
      </c>
      <c r="H60" s="98">
        <f t="shared" si="1"/>
        <v>3.2679738562091505E-2</v>
      </c>
      <c r="I60" s="97">
        <v>28.7</v>
      </c>
      <c r="J60" s="98">
        <f t="shared" si="2"/>
        <v>3.484320557491289E-2</v>
      </c>
    </row>
    <row r="61" spans="1:10" x14ac:dyDescent="0.25">
      <c r="F61" s="40">
        <v>57</v>
      </c>
      <c r="G61" s="99">
        <v>29.8</v>
      </c>
      <c r="H61" s="100">
        <f t="shared" si="1"/>
        <v>3.3557046979865772E-2</v>
      </c>
      <c r="I61" s="99">
        <v>27.9</v>
      </c>
      <c r="J61" s="100">
        <f t="shared" si="2"/>
        <v>3.5842293906810041E-2</v>
      </c>
    </row>
    <row r="62" spans="1:10" x14ac:dyDescent="0.25">
      <c r="F62" s="39">
        <v>58</v>
      </c>
      <c r="G62" s="97">
        <v>28.9</v>
      </c>
      <c r="H62" s="98">
        <f t="shared" si="1"/>
        <v>3.4602076124567477E-2</v>
      </c>
      <c r="I62" s="97">
        <v>27</v>
      </c>
      <c r="J62" s="98">
        <f t="shared" si="2"/>
        <v>3.7037037037037035E-2</v>
      </c>
    </row>
    <row r="63" spans="1:10" x14ac:dyDescent="0.25">
      <c r="F63" s="40">
        <v>59</v>
      </c>
      <c r="G63" s="99">
        <v>28</v>
      </c>
      <c r="H63" s="100">
        <f t="shared" si="1"/>
        <v>3.5714285714285712E-2</v>
      </c>
      <c r="I63" s="99">
        <v>26.1</v>
      </c>
      <c r="J63" s="100">
        <f t="shared" si="2"/>
        <v>3.8314176245210725E-2</v>
      </c>
    </row>
    <row r="64" spans="1:10" x14ac:dyDescent="0.25">
      <c r="F64" s="39">
        <v>60</v>
      </c>
      <c r="G64" s="97">
        <v>27.1</v>
      </c>
      <c r="H64" s="98">
        <f t="shared" si="1"/>
        <v>3.6900369003690037E-2</v>
      </c>
      <c r="I64" s="97">
        <v>25.2</v>
      </c>
      <c r="J64" s="98">
        <f t="shared" si="2"/>
        <v>3.968253968253968E-2</v>
      </c>
    </row>
    <row r="65" spans="6:10" x14ac:dyDescent="0.25">
      <c r="F65" s="40">
        <v>61</v>
      </c>
      <c r="G65" s="99">
        <v>26.2</v>
      </c>
      <c r="H65" s="100">
        <f t="shared" si="1"/>
        <v>3.8167938931297711E-2</v>
      </c>
      <c r="I65" s="99">
        <v>24.4</v>
      </c>
      <c r="J65" s="100">
        <f t="shared" si="2"/>
        <v>4.0983606557377053E-2</v>
      </c>
    </row>
    <row r="66" spans="6:10" x14ac:dyDescent="0.25">
      <c r="F66" s="39">
        <v>62</v>
      </c>
      <c r="G66" s="97">
        <v>25.4</v>
      </c>
      <c r="H66" s="98">
        <f t="shared" si="1"/>
        <v>3.937007874015748E-2</v>
      </c>
      <c r="I66" s="97">
        <v>23.5</v>
      </c>
      <c r="J66" s="98">
        <f t="shared" si="2"/>
        <v>4.2553191489361701E-2</v>
      </c>
    </row>
    <row r="67" spans="6:10" x14ac:dyDescent="0.25">
      <c r="F67" s="40">
        <v>63</v>
      </c>
      <c r="G67" s="99">
        <v>24.5</v>
      </c>
      <c r="H67" s="100">
        <f t="shared" si="1"/>
        <v>4.0816326530612242E-2</v>
      </c>
      <c r="I67" s="99">
        <v>22.7</v>
      </c>
      <c r="J67" s="100">
        <f t="shared" si="2"/>
        <v>4.405286343612335E-2</v>
      </c>
    </row>
    <row r="68" spans="6:10" x14ac:dyDescent="0.25">
      <c r="F68" s="39">
        <v>64</v>
      </c>
      <c r="G68" s="97">
        <v>23.7</v>
      </c>
      <c r="H68" s="98">
        <f t="shared" si="1"/>
        <v>4.2194092827004218E-2</v>
      </c>
      <c r="I68" s="97">
        <v>21.8</v>
      </c>
      <c r="J68" s="98">
        <f t="shared" si="2"/>
        <v>4.5871559633027519E-2</v>
      </c>
    </row>
    <row r="69" spans="6:10" x14ac:dyDescent="0.25">
      <c r="F69" s="40">
        <v>65</v>
      </c>
      <c r="G69" s="99">
        <v>22.9</v>
      </c>
      <c r="H69" s="100">
        <f t="shared" ref="H69:H124" si="4">1/G69</f>
        <v>4.3668122270742363E-2</v>
      </c>
      <c r="I69" s="99">
        <v>21</v>
      </c>
      <c r="J69" s="100">
        <f t="shared" ref="J69:J124" si="5">1/I69</f>
        <v>4.7619047619047616E-2</v>
      </c>
    </row>
    <row r="70" spans="6:10" x14ac:dyDescent="0.25">
      <c r="F70" s="39">
        <v>66</v>
      </c>
      <c r="G70" s="97">
        <v>22</v>
      </c>
      <c r="H70" s="98">
        <f t="shared" si="4"/>
        <v>4.5454545454545456E-2</v>
      </c>
      <c r="I70" s="97">
        <v>20.2</v>
      </c>
      <c r="J70" s="98">
        <f t="shared" si="5"/>
        <v>4.9504950495049507E-2</v>
      </c>
    </row>
    <row r="71" spans="6:10" x14ac:dyDescent="0.25">
      <c r="F71" s="40">
        <v>67</v>
      </c>
      <c r="G71" s="99">
        <v>21.2</v>
      </c>
      <c r="H71" s="100">
        <f t="shared" si="4"/>
        <v>4.716981132075472E-2</v>
      </c>
      <c r="I71" s="99">
        <v>19.399999999999999</v>
      </c>
      <c r="J71" s="100">
        <f t="shared" si="5"/>
        <v>5.1546391752577324E-2</v>
      </c>
    </row>
    <row r="72" spans="6:10" x14ac:dyDescent="0.25">
      <c r="F72" s="39">
        <v>68</v>
      </c>
      <c r="G72" s="97">
        <v>20.399999999999999</v>
      </c>
      <c r="H72" s="98">
        <f t="shared" si="4"/>
        <v>4.9019607843137261E-2</v>
      </c>
      <c r="I72" s="97">
        <v>18.600000000000001</v>
      </c>
      <c r="J72" s="98">
        <f t="shared" si="5"/>
        <v>5.3763440860215048E-2</v>
      </c>
    </row>
    <row r="73" spans="6:10" x14ac:dyDescent="0.25">
      <c r="F73" s="40">
        <v>69</v>
      </c>
      <c r="G73" s="99">
        <v>19.600000000000001</v>
      </c>
      <c r="H73" s="100">
        <f t="shared" si="4"/>
        <v>5.10204081632653E-2</v>
      </c>
      <c r="I73" s="99">
        <v>17.8</v>
      </c>
      <c r="J73" s="100">
        <f t="shared" si="5"/>
        <v>5.6179775280898875E-2</v>
      </c>
    </row>
    <row r="74" spans="6:10" x14ac:dyDescent="0.25">
      <c r="F74" s="39">
        <v>70</v>
      </c>
      <c r="G74" s="97">
        <v>18.8</v>
      </c>
      <c r="H74" s="98">
        <f t="shared" si="4"/>
        <v>5.3191489361702128E-2</v>
      </c>
      <c r="I74" s="97">
        <v>17</v>
      </c>
      <c r="J74" s="98">
        <f t="shared" si="5"/>
        <v>5.8823529411764705E-2</v>
      </c>
    </row>
    <row r="75" spans="6:10" x14ac:dyDescent="0.25">
      <c r="F75" s="40">
        <v>71</v>
      </c>
      <c r="G75" s="99">
        <v>18</v>
      </c>
      <c r="H75" s="100">
        <f t="shared" si="4"/>
        <v>5.5555555555555552E-2</v>
      </c>
      <c r="I75" s="99">
        <v>16.3</v>
      </c>
      <c r="J75" s="100">
        <f t="shared" si="5"/>
        <v>6.1349693251533742E-2</v>
      </c>
    </row>
    <row r="76" spans="6:10" x14ac:dyDescent="0.25">
      <c r="F76" s="39">
        <v>72</v>
      </c>
      <c r="G76" s="97">
        <v>17.2</v>
      </c>
      <c r="H76" s="98">
        <f t="shared" si="4"/>
        <v>5.8139534883720929E-2</v>
      </c>
      <c r="I76" s="97">
        <v>15.5</v>
      </c>
      <c r="J76" s="98">
        <f t="shared" si="5"/>
        <v>6.4516129032258063E-2</v>
      </c>
    </row>
    <row r="77" spans="6:10" x14ac:dyDescent="0.25">
      <c r="F77" s="40">
        <v>73</v>
      </c>
      <c r="G77" s="99">
        <v>16.399999999999999</v>
      </c>
      <c r="H77" s="100">
        <f t="shared" si="4"/>
        <v>6.0975609756097567E-2</v>
      </c>
      <c r="I77" s="99">
        <v>14.8</v>
      </c>
      <c r="J77" s="100">
        <f t="shared" si="5"/>
        <v>6.7567567567567557E-2</v>
      </c>
    </row>
    <row r="78" spans="6:10" x14ac:dyDescent="0.25">
      <c r="F78" s="39">
        <v>74</v>
      </c>
      <c r="G78" s="97">
        <v>15.6</v>
      </c>
      <c r="H78" s="98">
        <f t="shared" si="4"/>
        <v>6.4102564102564111E-2</v>
      </c>
      <c r="I78" s="97">
        <v>14.1</v>
      </c>
      <c r="J78" s="98">
        <f t="shared" si="5"/>
        <v>7.0921985815602842E-2</v>
      </c>
    </row>
    <row r="79" spans="6:10" x14ac:dyDescent="0.25">
      <c r="F79" s="40">
        <v>75</v>
      </c>
      <c r="G79" s="99">
        <v>14.8</v>
      </c>
      <c r="H79" s="100">
        <f t="shared" si="4"/>
        <v>6.7567567567567557E-2</v>
      </c>
      <c r="I79" s="99">
        <v>13.4</v>
      </c>
      <c r="J79" s="100">
        <f t="shared" si="5"/>
        <v>7.4626865671641784E-2</v>
      </c>
    </row>
    <row r="80" spans="6:10" x14ac:dyDescent="0.25">
      <c r="F80" s="39">
        <v>76</v>
      </c>
      <c r="G80" s="97">
        <v>14.1</v>
      </c>
      <c r="H80" s="98">
        <f t="shared" si="4"/>
        <v>7.0921985815602842E-2</v>
      </c>
      <c r="I80" s="97">
        <v>12.7</v>
      </c>
      <c r="J80" s="98">
        <f t="shared" si="5"/>
        <v>7.874015748031496E-2</v>
      </c>
    </row>
    <row r="81" spans="6:10" x14ac:dyDescent="0.25">
      <c r="F81" s="40">
        <v>77</v>
      </c>
      <c r="G81" s="99">
        <v>13.3</v>
      </c>
      <c r="H81" s="100">
        <f t="shared" si="4"/>
        <v>7.5187969924812026E-2</v>
      </c>
      <c r="I81" s="99">
        <v>12.1</v>
      </c>
      <c r="J81" s="100">
        <f t="shared" si="5"/>
        <v>8.2644628099173556E-2</v>
      </c>
    </row>
    <row r="82" spans="6:10" x14ac:dyDescent="0.25">
      <c r="F82" s="39">
        <v>78</v>
      </c>
      <c r="G82" s="97">
        <v>12.6</v>
      </c>
      <c r="H82" s="98">
        <f t="shared" si="4"/>
        <v>7.9365079365079361E-2</v>
      </c>
      <c r="I82" s="97">
        <v>11.4</v>
      </c>
      <c r="J82" s="98">
        <f t="shared" si="5"/>
        <v>8.771929824561403E-2</v>
      </c>
    </row>
    <row r="83" spans="6:10" x14ac:dyDescent="0.25">
      <c r="F83" s="40">
        <v>79</v>
      </c>
      <c r="G83" s="99">
        <v>11.9</v>
      </c>
      <c r="H83" s="100">
        <f t="shared" si="4"/>
        <v>8.4033613445378144E-2</v>
      </c>
      <c r="I83" s="99">
        <v>10.8</v>
      </c>
      <c r="J83" s="100">
        <f t="shared" si="5"/>
        <v>9.2592592592592587E-2</v>
      </c>
    </row>
    <row r="84" spans="6:10" x14ac:dyDescent="0.25">
      <c r="F84" s="39">
        <v>80</v>
      </c>
      <c r="G84" s="97">
        <v>11.2</v>
      </c>
      <c r="H84" s="98">
        <f t="shared" si="4"/>
        <v>8.9285714285714288E-2</v>
      </c>
      <c r="I84" s="97">
        <v>10.199999999999999</v>
      </c>
      <c r="J84" s="98">
        <f t="shared" si="5"/>
        <v>9.8039215686274522E-2</v>
      </c>
    </row>
    <row r="85" spans="6:10" x14ac:dyDescent="0.25">
      <c r="F85" s="40">
        <v>81</v>
      </c>
      <c r="G85" s="99">
        <v>10.5</v>
      </c>
      <c r="H85" s="100">
        <f t="shared" si="4"/>
        <v>9.5238095238095233E-2</v>
      </c>
      <c r="I85" s="99">
        <v>9.6999999999999993</v>
      </c>
      <c r="J85" s="100">
        <f t="shared" si="5"/>
        <v>0.10309278350515465</v>
      </c>
    </row>
    <row r="86" spans="6:10" x14ac:dyDescent="0.25">
      <c r="F86" s="39">
        <v>82</v>
      </c>
      <c r="G86" s="97">
        <v>9.9</v>
      </c>
      <c r="H86" s="98">
        <f t="shared" si="4"/>
        <v>0.10101010101010101</v>
      </c>
      <c r="I86" s="97">
        <v>9.1</v>
      </c>
      <c r="J86" s="98">
        <f t="shared" si="5"/>
        <v>0.10989010989010989</v>
      </c>
    </row>
    <row r="87" spans="6:10" x14ac:dyDescent="0.25">
      <c r="F87" s="40">
        <v>83</v>
      </c>
      <c r="G87" s="99">
        <v>9.3000000000000007</v>
      </c>
      <c r="H87" s="100">
        <f t="shared" si="4"/>
        <v>0.1075268817204301</v>
      </c>
      <c r="I87" s="99">
        <v>8.6</v>
      </c>
      <c r="J87" s="100">
        <f t="shared" si="5"/>
        <v>0.11627906976744186</v>
      </c>
    </row>
    <row r="88" spans="6:10" x14ac:dyDescent="0.25">
      <c r="F88" s="39">
        <v>84</v>
      </c>
      <c r="G88" s="97">
        <v>8.6999999999999993</v>
      </c>
      <c r="H88" s="98">
        <f t="shared" si="4"/>
        <v>0.1149425287356322</v>
      </c>
      <c r="I88" s="97">
        <v>8.1</v>
      </c>
      <c r="J88" s="98">
        <f t="shared" si="5"/>
        <v>0.1234567901234568</v>
      </c>
    </row>
    <row r="89" spans="6:10" x14ac:dyDescent="0.25">
      <c r="F89" s="40">
        <v>85</v>
      </c>
      <c r="G89" s="99">
        <v>8.1</v>
      </c>
      <c r="H89" s="100">
        <f t="shared" si="4"/>
        <v>0.1234567901234568</v>
      </c>
      <c r="I89" s="99">
        <v>7.6</v>
      </c>
      <c r="J89" s="100">
        <f t="shared" si="5"/>
        <v>0.13157894736842105</v>
      </c>
    </row>
    <row r="90" spans="6:10" x14ac:dyDescent="0.25">
      <c r="F90" s="39">
        <v>86</v>
      </c>
      <c r="G90" s="97">
        <v>7.6</v>
      </c>
      <c r="H90" s="98">
        <f t="shared" si="4"/>
        <v>0.13157894736842105</v>
      </c>
      <c r="I90" s="97">
        <v>7.1</v>
      </c>
      <c r="J90" s="98">
        <f t="shared" si="5"/>
        <v>0.14084507042253522</v>
      </c>
    </row>
    <row r="91" spans="6:10" x14ac:dyDescent="0.25">
      <c r="F91" s="40">
        <v>87</v>
      </c>
      <c r="G91" s="99">
        <v>7.1</v>
      </c>
      <c r="H91" s="100">
        <f t="shared" si="4"/>
        <v>0.14084507042253522</v>
      </c>
      <c r="I91" s="99">
        <v>6.7</v>
      </c>
      <c r="J91" s="100">
        <f t="shared" si="5"/>
        <v>0.14925373134328357</v>
      </c>
    </row>
    <row r="92" spans="6:10" x14ac:dyDescent="0.25">
      <c r="F92" s="39">
        <v>88</v>
      </c>
      <c r="G92" s="97">
        <v>6.6</v>
      </c>
      <c r="H92" s="98">
        <f t="shared" si="4"/>
        <v>0.15151515151515152</v>
      </c>
      <c r="I92" s="97">
        <v>6.3</v>
      </c>
      <c r="J92" s="98">
        <f t="shared" si="5"/>
        <v>0.15873015873015872</v>
      </c>
    </row>
    <row r="93" spans="6:10" x14ac:dyDescent="0.25">
      <c r="F93" s="40">
        <v>89</v>
      </c>
      <c r="G93" s="99">
        <v>6.1</v>
      </c>
      <c r="H93" s="100">
        <f t="shared" si="4"/>
        <v>0.16393442622950821</v>
      </c>
      <c r="I93" s="99">
        <v>5.9</v>
      </c>
      <c r="J93" s="100">
        <f t="shared" si="5"/>
        <v>0.16949152542372881</v>
      </c>
    </row>
    <row r="94" spans="6:10" x14ac:dyDescent="0.25">
      <c r="F94" s="39">
        <v>90</v>
      </c>
      <c r="G94" s="97">
        <v>5.7</v>
      </c>
      <c r="H94" s="98">
        <f t="shared" si="4"/>
        <v>0.17543859649122806</v>
      </c>
      <c r="I94" s="97">
        <v>5.5</v>
      </c>
      <c r="J94" s="98">
        <f t="shared" si="5"/>
        <v>0.18181818181818182</v>
      </c>
    </row>
    <row r="95" spans="6:10" x14ac:dyDescent="0.25">
      <c r="F95" s="40">
        <v>91</v>
      </c>
      <c r="G95" s="99">
        <v>5.3</v>
      </c>
      <c r="H95" s="100">
        <f t="shared" si="4"/>
        <v>0.18867924528301888</v>
      </c>
      <c r="I95" s="99">
        <v>5.2</v>
      </c>
      <c r="J95" s="100">
        <f t="shared" si="5"/>
        <v>0.19230769230769229</v>
      </c>
    </row>
    <row r="96" spans="6:10" x14ac:dyDescent="0.25">
      <c r="F96" s="39">
        <v>92</v>
      </c>
      <c r="G96" s="97">
        <v>4.9000000000000004</v>
      </c>
      <c r="H96" s="98">
        <f t="shared" si="4"/>
        <v>0.2040816326530612</v>
      </c>
      <c r="I96" s="97">
        <v>4.9000000000000004</v>
      </c>
      <c r="J96" s="98">
        <f t="shared" si="5"/>
        <v>0.2040816326530612</v>
      </c>
    </row>
    <row r="97" spans="6:10" x14ac:dyDescent="0.25">
      <c r="F97" s="40">
        <v>93</v>
      </c>
      <c r="G97" s="99">
        <v>4.5999999999999996</v>
      </c>
      <c r="H97" s="100">
        <f t="shared" si="4"/>
        <v>0.21739130434782611</v>
      </c>
      <c r="I97" s="99">
        <v>4.5999999999999996</v>
      </c>
      <c r="J97" s="100">
        <f t="shared" si="5"/>
        <v>0.21739130434782611</v>
      </c>
    </row>
    <row r="98" spans="6:10" x14ac:dyDescent="0.25">
      <c r="F98" s="39">
        <v>94</v>
      </c>
      <c r="G98" s="97">
        <v>4.3</v>
      </c>
      <c r="H98" s="98">
        <f t="shared" si="4"/>
        <v>0.23255813953488372</v>
      </c>
      <c r="I98" s="97">
        <v>4.3</v>
      </c>
      <c r="J98" s="98">
        <f t="shared" si="5"/>
        <v>0.23255813953488372</v>
      </c>
    </row>
    <row r="99" spans="6:10" x14ac:dyDescent="0.25">
      <c r="F99" s="40">
        <v>95</v>
      </c>
      <c r="G99" s="99">
        <v>4</v>
      </c>
      <c r="H99" s="100">
        <f t="shared" si="4"/>
        <v>0.25</v>
      </c>
      <c r="I99" s="99">
        <v>4.0999999999999996</v>
      </c>
      <c r="J99" s="100">
        <f t="shared" si="5"/>
        <v>0.24390243902439027</v>
      </c>
    </row>
    <row r="100" spans="6:10" x14ac:dyDescent="0.25">
      <c r="F100" s="39">
        <v>96</v>
      </c>
      <c r="G100" s="97">
        <v>3.7</v>
      </c>
      <c r="H100" s="98">
        <f t="shared" si="4"/>
        <v>0.27027027027027023</v>
      </c>
      <c r="I100" s="97">
        <v>3.8</v>
      </c>
      <c r="J100" s="98">
        <f t="shared" si="5"/>
        <v>0.26315789473684209</v>
      </c>
    </row>
    <row r="101" spans="6:10" x14ac:dyDescent="0.25">
      <c r="F101" s="40">
        <v>97</v>
      </c>
      <c r="G101" s="99">
        <v>3.4</v>
      </c>
      <c r="H101" s="100">
        <f t="shared" si="4"/>
        <v>0.29411764705882354</v>
      </c>
      <c r="I101" s="99">
        <v>3.6</v>
      </c>
      <c r="J101" s="100">
        <f t="shared" si="5"/>
        <v>0.27777777777777779</v>
      </c>
    </row>
    <row r="102" spans="6:10" x14ac:dyDescent="0.25">
      <c r="F102" s="39">
        <v>98</v>
      </c>
      <c r="G102" s="97">
        <v>3.2</v>
      </c>
      <c r="H102" s="98">
        <f t="shared" si="4"/>
        <v>0.3125</v>
      </c>
      <c r="I102" s="97">
        <v>3.4</v>
      </c>
      <c r="J102" s="98">
        <f t="shared" si="5"/>
        <v>0.29411764705882354</v>
      </c>
    </row>
    <row r="103" spans="6:10" x14ac:dyDescent="0.25">
      <c r="F103" s="40">
        <v>99</v>
      </c>
      <c r="G103" s="99">
        <v>3</v>
      </c>
      <c r="H103" s="100">
        <f t="shared" si="4"/>
        <v>0.33333333333333331</v>
      </c>
      <c r="I103" s="99">
        <v>3.1</v>
      </c>
      <c r="J103" s="100">
        <f t="shared" si="5"/>
        <v>0.32258064516129031</v>
      </c>
    </row>
    <row r="104" spans="6:10" x14ac:dyDescent="0.25">
      <c r="F104" s="39">
        <v>100</v>
      </c>
      <c r="G104" s="97">
        <v>2.8</v>
      </c>
      <c r="H104" s="98">
        <f t="shared" si="4"/>
        <v>0.35714285714285715</v>
      </c>
      <c r="I104" s="97">
        <v>2.9</v>
      </c>
      <c r="J104" s="98">
        <f t="shared" si="5"/>
        <v>0.34482758620689657</v>
      </c>
    </row>
    <row r="105" spans="6:10" x14ac:dyDescent="0.25">
      <c r="F105" s="40">
        <v>101</v>
      </c>
      <c r="G105" s="99">
        <v>2.6</v>
      </c>
      <c r="H105" s="100">
        <f t="shared" si="4"/>
        <v>0.38461538461538458</v>
      </c>
      <c r="I105" s="99">
        <v>2.7</v>
      </c>
      <c r="J105" s="100">
        <f t="shared" si="5"/>
        <v>0.37037037037037035</v>
      </c>
    </row>
    <row r="106" spans="6:10" x14ac:dyDescent="0.25">
      <c r="F106" s="39">
        <v>102</v>
      </c>
      <c r="G106" s="97">
        <v>2.5</v>
      </c>
      <c r="H106" s="98">
        <f t="shared" si="4"/>
        <v>0.4</v>
      </c>
      <c r="I106" s="97">
        <v>2.5</v>
      </c>
      <c r="J106" s="98">
        <f t="shared" si="5"/>
        <v>0.4</v>
      </c>
    </row>
    <row r="107" spans="6:10" x14ac:dyDescent="0.25">
      <c r="F107" s="40">
        <v>103</v>
      </c>
      <c r="G107" s="99">
        <v>2.2999999999999998</v>
      </c>
      <c r="H107" s="100">
        <f t="shared" si="4"/>
        <v>0.43478260869565222</v>
      </c>
      <c r="I107" s="99">
        <v>2.2999999999999998</v>
      </c>
      <c r="J107" s="100">
        <f t="shared" si="5"/>
        <v>0.43478260869565222</v>
      </c>
    </row>
    <row r="108" spans="6:10" x14ac:dyDescent="0.25">
      <c r="F108" s="39">
        <v>104</v>
      </c>
      <c r="G108" s="97">
        <v>2.2000000000000002</v>
      </c>
      <c r="H108" s="98">
        <f t="shared" si="4"/>
        <v>0.45454545454545453</v>
      </c>
      <c r="I108" s="97">
        <v>2.1</v>
      </c>
      <c r="J108" s="98">
        <f t="shared" si="5"/>
        <v>0.47619047619047616</v>
      </c>
    </row>
    <row r="109" spans="6:10" x14ac:dyDescent="0.25">
      <c r="F109" s="40">
        <v>105</v>
      </c>
      <c r="G109" s="99">
        <v>2.1</v>
      </c>
      <c r="H109" s="100">
        <f t="shared" si="4"/>
        <v>0.47619047619047616</v>
      </c>
      <c r="I109" s="99">
        <v>1.9</v>
      </c>
      <c r="J109" s="100">
        <f t="shared" si="5"/>
        <v>0.52631578947368418</v>
      </c>
    </row>
    <row r="110" spans="6:10" x14ac:dyDescent="0.25">
      <c r="F110" s="39">
        <v>106</v>
      </c>
      <c r="G110" s="97">
        <v>2.1</v>
      </c>
      <c r="H110" s="98">
        <f t="shared" si="4"/>
        <v>0.47619047619047616</v>
      </c>
      <c r="I110" s="97">
        <v>1.7</v>
      </c>
      <c r="J110" s="98">
        <f t="shared" si="5"/>
        <v>0.58823529411764708</v>
      </c>
    </row>
    <row r="111" spans="6:10" x14ac:dyDescent="0.25">
      <c r="F111" s="40">
        <v>107</v>
      </c>
      <c r="G111" s="99">
        <v>2.1</v>
      </c>
      <c r="H111" s="100">
        <f t="shared" si="4"/>
        <v>0.47619047619047616</v>
      </c>
      <c r="I111" s="99">
        <v>1.5</v>
      </c>
      <c r="J111" s="100">
        <f t="shared" si="5"/>
        <v>0.66666666666666663</v>
      </c>
    </row>
    <row r="112" spans="6:10" x14ac:dyDescent="0.25">
      <c r="F112" s="39">
        <v>108</v>
      </c>
      <c r="G112" s="97">
        <v>2</v>
      </c>
      <c r="H112" s="98">
        <f t="shared" si="4"/>
        <v>0.5</v>
      </c>
      <c r="I112" s="97">
        <v>1.4</v>
      </c>
      <c r="J112" s="98">
        <f t="shared" si="5"/>
        <v>0.7142857142857143</v>
      </c>
    </row>
    <row r="113" spans="6:10" x14ac:dyDescent="0.25">
      <c r="F113" s="40">
        <v>109</v>
      </c>
      <c r="G113" s="99">
        <v>2</v>
      </c>
      <c r="H113" s="100">
        <f t="shared" si="4"/>
        <v>0.5</v>
      </c>
      <c r="I113" s="99">
        <v>1.2</v>
      </c>
      <c r="J113" s="100">
        <f t="shared" si="5"/>
        <v>0.83333333333333337</v>
      </c>
    </row>
    <row r="114" spans="6:10" x14ac:dyDescent="0.25">
      <c r="F114" s="39">
        <v>110</v>
      </c>
      <c r="G114" s="97">
        <v>2</v>
      </c>
      <c r="H114" s="98">
        <f t="shared" si="4"/>
        <v>0.5</v>
      </c>
      <c r="I114" s="97">
        <v>1.1000000000000001</v>
      </c>
      <c r="J114" s="98">
        <f t="shared" si="5"/>
        <v>0.90909090909090906</v>
      </c>
    </row>
    <row r="115" spans="6:10" x14ac:dyDescent="0.25">
      <c r="F115" s="40">
        <v>111</v>
      </c>
      <c r="G115" s="99">
        <v>2</v>
      </c>
      <c r="H115" s="100">
        <f t="shared" si="4"/>
        <v>0.5</v>
      </c>
      <c r="I115" s="99">
        <v>1</v>
      </c>
      <c r="J115" s="100">
        <f t="shared" si="5"/>
        <v>1</v>
      </c>
    </row>
    <row r="116" spans="6:10" x14ac:dyDescent="0.25">
      <c r="F116" s="39">
        <v>112</v>
      </c>
      <c r="G116" s="97">
        <v>2</v>
      </c>
      <c r="H116" s="98">
        <f t="shared" si="4"/>
        <v>0.5</v>
      </c>
      <c r="I116" s="97">
        <v>1</v>
      </c>
      <c r="J116" s="98">
        <f t="shared" si="5"/>
        <v>1</v>
      </c>
    </row>
    <row r="117" spans="6:10" x14ac:dyDescent="0.25">
      <c r="F117" s="40">
        <v>113</v>
      </c>
      <c r="G117" s="99">
        <v>1.9</v>
      </c>
      <c r="H117" s="100">
        <f t="shared" si="4"/>
        <v>0.52631578947368418</v>
      </c>
      <c r="I117" s="99">
        <v>1</v>
      </c>
      <c r="J117" s="100">
        <f t="shared" si="5"/>
        <v>1</v>
      </c>
    </row>
    <row r="118" spans="6:10" x14ac:dyDescent="0.25">
      <c r="F118" s="39">
        <v>114</v>
      </c>
      <c r="G118" s="97">
        <v>1.9</v>
      </c>
      <c r="H118" s="98">
        <f t="shared" si="4"/>
        <v>0.52631578947368418</v>
      </c>
      <c r="I118" s="97">
        <v>1</v>
      </c>
      <c r="J118" s="98">
        <f t="shared" si="5"/>
        <v>1</v>
      </c>
    </row>
    <row r="119" spans="6:10" x14ac:dyDescent="0.25">
      <c r="F119" s="40">
        <v>115</v>
      </c>
      <c r="G119" s="99">
        <v>1.8</v>
      </c>
      <c r="H119" s="100">
        <f t="shared" si="4"/>
        <v>0.55555555555555558</v>
      </c>
      <c r="I119" s="99">
        <v>1</v>
      </c>
      <c r="J119" s="100">
        <f t="shared" si="5"/>
        <v>1</v>
      </c>
    </row>
    <row r="120" spans="6:10" x14ac:dyDescent="0.25">
      <c r="F120" s="39">
        <v>116</v>
      </c>
      <c r="G120" s="97">
        <v>1.8</v>
      </c>
      <c r="H120" s="98">
        <f t="shared" si="4"/>
        <v>0.55555555555555558</v>
      </c>
      <c r="I120" s="97">
        <v>1</v>
      </c>
      <c r="J120" s="98">
        <f t="shared" si="5"/>
        <v>1</v>
      </c>
    </row>
    <row r="121" spans="6:10" x14ac:dyDescent="0.25">
      <c r="F121" s="40">
        <v>117</v>
      </c>
      <c r="G121" s="99">
        <v>1.6</v>
      </c>
      <c r="H121" s="100">
        <f t="shared" si="4"/>
        <v>0.625</v>
      </c>
      <c r="I121" s="99">
        <v>1</v>
      </c>
      <c r="J121" s="100">
        <f t="shared" si="5"/>
        <v>1</v>
      </c>
    </row>
    <row r="122" spans="6:10" x14ac:dyDescent="0.25">
      <c r="F122" s="39">
        <v>118</v>
      </c>
      <c r="G122" s="97">
        <v>1.4</v>
      </c>
      <c r="H122" s="98">
        <f t="shared" si="4"/>
        <v>0.7142857142857143</v>
      </c>
      <c r="I122" s="97">
        <v>1</v>
      </c>
      <c r="J122" s="98">
        <f t="shared" si="5"/>
        <v>1</v>
      </c>
    </row>
    <row r="123" spans="6:10" x14ac:dyDescent="0.25">
      <c r="F123" s="40">
        <v>119</v>
      </c>
      <c r="G123" s="99">
        <v>1.1000000000000001</v>
      </c>
      <c r="H123" s="100">
        <f t="shared" si="4"/>
        <v>0.90909090909090906</v>
      </c>
      <c r="I123" s="99">
        <v>1</v>
      </c>
      <c r="J123" s="100">
        <f t="shared" si="5"/>
        <v>1</v>
      </c>
    </row>
    <row r="124" spans="6:10" ht="15.75" thickBot="1" x14ac:dyDescent="0.3">
      <c r="F124" s="126">
        <v>120</v>
      </c>
      <c r="G124" s="101">
        <v>1</v>
      </c>
      <c r="H124" s="102">
        <f t="shared" si="4"/>
        <v>1</v>
      </c>
      <c r="I124" s="101">
        <v>1</v>
      </c>
      <c r="J124" s="102">
        <f t="shared" si="5"/>
        <v>1</v>
      </c>
    </row>
  </sheetData>
  <mergeCells count="6">
    <mergeCell ref="B2:C2"/>
    <mergeCell ref="D2:E2"/>
    <mergeCell ref="B1:E1"/>
    <mergeCell ref="G1:J1"/>
    <mergeCell ref="G2:H2"/>
    <mergeCell ref="I2:J2"/>
  </mergeCells>
  <pageMargins left="0.5" right="0.5" top="1" bottom="1" header="0.4" footer="0.4"/>
  <pageSetup scale="85" fitToHeight="3"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D37-8E55-47CB-B3CC-3C216366E602}">
  <dimension ref="A1:J25"/>
  <sheetViews>
    <sheetView zoomScaleNormal="100" workbookViewId="0">
      <selection activeCell="N30" sqref="N30"/>
    </sheetView>
  </sheetViews>
  <sheetFormatPr defaultColWidth="8.85546875" defaultRowHeight="15" x14ac:dyDescent="0.25"/>
  <cols>
    <col min="1" max="1" width="11.28515625" style="40" bestFit="1" customWidth="1"/>
    <col min="2" max="2" width="11" style="40" bestFit="1" customWidth="1"/>
    <col min="3" max="3" width="19.140625" style="40" customWidth="1"/>
    <col min="4" max="5" width="11.5703125" style="40" bestFit="1" customWidth="1"/>
    <col min="6" max="10" width="10" style="40" customWidth="1"/>
    <col min="11" max="16384" width="8.85546875" style="12"/>
  </cols>
  <sheetData>
    <row r="1" spans="1:6" x14ac:dyDescent="0.25">
      <c r="A1" s="162" t="s">
        <v>403</v>
      </c>
      <c r="B1" s="162" t="s">
        <v>657</v>
      </c>
      <c r="C1" s="162" t="s">
        <v>658</v>
      </c>
      <c r="D1" s="162" t="s">
        <v>659</v>
      </c>
      <c r="E1" s="162" t="s">
        <v>660</v>
      </c>
      <c r="F1"/>
    </row>
    <row r="2" spans="1:6" x14ac:dyDescent="0.25">
      <c r="A2" s="163">
        <v>1951</v>
      </c>
      <c r="B2" s="163">
        <v>73</v>
      </c>
      <c r="C2" s="163">
        <f>A2+B2</f>
        <v>2024</v>
      </c>
      <c r="D2" s="163">
        <f t="shared" ref="D2:D9" si="0">A2+73</f>
        <v>2024</v>
      </c>
      <c r="E2" s="163">
        <v>2025</v>
      </c>
      <c r="F2"/>
    </row>
    <row r="3" spans="1:6" x14ac:dyDescent="0.25">
      <c r="A3" s="164">
        <v>1952</v>
      </c>
      <c r="B3" s="164">
        <v>73</v>
      </c>
      <c r="C3" s="164">
        <f t="shared" ref="C3:C11" si="1">A3+B3</f>
        <v>2025</v>
      </c>
      <c r="D3" s="164">
        <f t="shared" si="0"/>
        <v>2025</v>
      </c>
      <c r="E3" s="164">
        <v>2026</v>
      </c>
      <c r="F3"/>
    </row>
    <row r="4" spans="1:6" x14ac:dyDescent="0.25">
      <c r="A4" s="163">
        <v>1953</v>
      </c>
      <c r="B4" s="163">
        <v>73</v>
      </c>
      <c r="C4" s="163">
        <f t="shared" si="1"/>
        <v>2026</v>
      </c>
      <c r="D4" s="163">
        <f t="shared" si="0"/>
        <v>2026</v>
      </c>
      <c r="E4" s="163">
        <v>2027</v>
      </c>
      <c r="F4"/>
    </row>
    <row r="5" spans="1:6" x14ac:dyDescent="0.25">
      <c r="A5" s="164">
        <v>1954</v>
      </c>
      <c r="B5" s="164">
        <v>73</v>
      </c>
      <c r="C5" s="164">
        <f t="shared" si="1"/>
        <v>2027</v>
      </c>
      <c r="D5" s="164">
        <f t="shared" si="0"/>
        <v>2027</v>
      </c>
      <c r="E5" s="164">
        <v>2028</v>
      </c>
      <c r="F5"/>
    </row>
    <row r="6" spans="1:6" x14ac:dyDescent="0.25">
      <c r="A6" s="163">
        <v>1955</v>
      </c>
      <c r="B6" s="163">
        <v>73</v>
      </c>
      <c r="C6" s="163">
        <f t="shared" si="1"/>
        <v>2028</v>
      </c>
      <c r="D6" s="163">
        <f t="shared" si="0"/>
        <v>2028</v>
      </c>
      <c r="E6" s="163">
        <v>2029</v>
      </c>
      <c r="F6"/>
    </row>
    <row r="7" spans="1:6" x14ac:dyDescent="0.25">
      <c r="A7" s="164">
        <v>1956</v>
      </c>
      <c r="B7" s="164">
        <v>73</v>
      </c>
      <c r="C7" s="164">
        <f t="shared" si="1"/>
        <v>2029</v>
      </c>
      <c r="D7" s="164">
        <f t="shared" si="0"/>
        <v>2029</v>
      </c>
      <c r="E7" s="164">
        <v>2030</v>
      </c>
      <c r="F7"/>
    </row>
    <row r="8" spans="1:6" x14ac:dyDescent="0.25">
      <c r="A8" s="163">
        <v>1957</v>
      </c>
      <c r="B8" s="163">
        <v>73</v>
      </c>
      <c r="C8" s="163">
        <f t="shared" si="1"/>
        <v>2030</v>
      </c>
      <c r="D8" s="163">
        <f t="shared" si="0"/>
        <v>2030</v>
      </c>
      <c r="E8" s="163">
        <v>2031</v>
      </c>
      <c r="F8"/>
    </row>
    <row r="9" spans="1:6" x14ac:dyDescent="0.25">
      <c r="A9" s="164">
        <v>1958</v>
      </c>
      <c r="B9" s="164">
        <v>73</v>
      </c>
      <c r="C9" s="164">
        <f t="shared" si="1"/>
        <v>2031</v>
      </c>
      <c r="D9" s="164">
        <f t="shared" si="0"/>
        <v>2031</v>
      </c>
      <c r="E9" s="164">
        <v>2032</v>
      </c>
      <c r="F9"/>
    </row>
    <row r="10" spans="1:6" x14ac:dyDescent="0.25">
      <c r="A10" s="163">
        <v>1959</v>
      </c>
      <c r="B10" s="163">
        <v>73</v>
      </c>
      <c r="C10" s="163">
        <f>A10+B10</f>
        <v>2032</v>
      </c>
      <c r="D10" s="163">
        <v>2032</v>
      </c>
      <c r="E10" s="163">
        <f>A10+74</f>
        <v>2033</v>
      </c>
      <c r="F10"/>
    </row>
    <row r="11" spans="1:6" ht="15.75" thickBot="1" x14ac:dyDescent="0.3">
      <c r="A11" s="264">
        <v>1960</v>
      </c>
      <c r="B11" s="264">
        <v>75</v>
      </c>
      <c r="C11" s="264">
        <f t="shared" si="1"/>
        <v>2035</v>
      </c>
      <c r="D11" s="264">
        <v>2033</v>
      </c>
      <c r="E11" s="264">
        <f>A11+74</f>
        <v>2034</v>
      </c>
      <c r="F11"/>
    </row>
    <row r="12" spans="1:6" ht="15.75" thickTop="1"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spans="1:6" x14ac:dyDescent="0.25">
      <c r="A17"/>
      <c r="B17"/>
      <c r="C17"/>
      <c r="D17"/>
      <c r="E17"/>
      <c r="F17"/>
    </row>
    <row r="18" spans="1:6" x14ac:dyDescent="0.25">
      <c r="A18"/>
      <c r="B18"/>
      <c r="C18"/>
      <c r="D18"/>
      <c r="E18"/>
      <c r="F18"/>
    </row>
    <row r="19" spans="1:6" x14ac:dyDescent="0.25">
      <c r="A19"/>
      <c r="B19"/>
      <c r="C19"/>
      <c r="D19"/>
      <c r="E19"/>
      <c r="F19"/>
    </row>
    <row r="20" spans="1:6" x14ac:dyDescent="0.25">
      <c r="A20"/>
      <c r="B20"/>
      <c r="C20"/>
      <c r="D20"/>
      <c r="E20"/>
      <c r="F20"/>
    </row>
    <row r="21" spans="1:6" x14ac:dyDescent="0.25">
      <c r="A21"/>
      <c r="B21"/>
      <c r="C21"/>
      <c r="D21"/>
      <c r="E21"/>
      <c r="F21"/>
    </row>
    <row r="22" spans="1:6" x14ac:dyDescent="0.25">
      <c r="A22"/>
      <c r="B22"/>
      <c r="C22"/>
      <c r="D22"/>
      <c r="E22"/>
      <c r="F22"/>
    </row>
    <row r="23" spans="1:6" x14ac:dyDescent="0.25">
      <c r="A23"/>
    </row>
    <row r="24" spans="1:6" x14ac:dyDescent="0.25">
      <c r="A24"/>
    </row>
    <row r="25" spans="1:6" x14ac:dyDescent="0.25">
      <c r="A25"/>
    </row>
  </sheetData>
  <pageMargins left="0.5" right="0.5" top="1" bottom="1" header="0.4" footer="0.4"/>
  <pageSetup scale="85" fitToHeight="3"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E54D-6A6F-4259-AF66-9F34EBB1EC3B}">
  <dimension ref="A1:P54"/>
  <sheetViews>
    <sheetView zoomScaleNormal="100" workbookViewId="0">
      <selection activeCell="A3" sqref="A3"/>
    </sheetView>
  </sheetViews>
  <sheetFormatPr defaultColWidth="8" defaultRowHeight="15" x14ac:dyDescent="0.25"/>
  <cols>
    <col min="1" max="5" width="16.7109375" style="40" customWidth="1"/>
    <col min="6" max="6" width="6.85546875" style="40" customWidth="1"/>
    <col min="7" max="8" width="16.7109375" style="40" customWidth="1"/>
    <col min="9" max="10" width="16.7109375" style="96" customWidth="1"/>
    <col min="11" max="11" width="16.7109375" style="40" customWidth="1"/>
    <col min="12" max="13" width="8" style="12"/>
    <col min="14" max="14" width="7.28515625" style="12" bestFit="1" customWidth="1"/>
    <col min="15" max="15" width="13" style="12" bestFit="1" customWidth="1"/>
    <col min="16" max="16384" width="8" style="12"/>
  </cols>
  <sheetData>
    <row r="1" spans="1:16" x14ac:dyDescent="0.25">
      <c r="A1" s="282" t="s">
        <v>661</v>
      </c>
      <c r="B1" s="282"/>
      <c r="C1" s="282"/>
      <c r="D1" s="282"/>
      <c r="E1" s="282"/>
      <c r="G1" s="282" t="s">
        <v>662</v>
      </c>
      <c r="H1" s="282"/>
      <c r="I1" s="282"/>
      <c r="J1" s="282"/>
      <c r="K1" s="282"/>
      <c r="N1" s="287"/>
      <c r="O1" s="287"/>
      <c r="P1" s="287"/>
    </row>
    <row r="2" spans="1:16" s="112" customFormat="1" ht="45" x14ac:dyDescent="0.25">
      <c r="A2" s="128" t="s">
        <v>126</v>
      </c>
      <c r="B2" s="128" t="s">
        <v>127</v>
      </c>
      <c r="C2" s="128" t="s">
        <v>663</v>
      </c>
      <c r="D2" s="128" t="s">
        <v>664</v>
      </c>
      <c r="E2" s="128" t="s">
        <v>665</v>
      </c>
      <c r="G2" s="128" t="s">
        <v>383</v>
      </c>
      <c r="H2" s="153" t="s">
        <v>666</v>
      </c>
      <c r="I2" s="38" t="s">
        <v>667</v>
      </c>
      <c r="J2" s="38" t="s">
        <v>668</v>
      </c>
      <c r="K2" s="128" t="s">
        <v>669</v>
      </c>
      <c r="N2" s="12"/>
      <c r="O2" s="52"/>
      <c r="P2"/>
    </row>
    <row r="3" spans="1:16" x14ac:dyDescent="0.25">
      <c r="A3" s="33">
        <v>0</v>
      </c>
      <c r="B3" s="26">
        <v>10000</v>
      </c>
      <c r="C3" s="118">
        <v>0</v>
      </c>
      <c r="D3" s="36">
        <v>0.18</v>
      </c>
      <c r="E3" s="27">
        <f>A3</f>
        <v>0</v>
      </c>
      <c r="G3" s="200">
        <v>2026</v>
      </c>
      <c r="H3" s="201">
        <v>15000000</v>
      </c>
      <c r="I3" s="199">
        <v>19000</v>
      </c>
      <c r="J3" s="199">
        <v>194000</v>
      </c>
      <c r="K3" s="144">
        <v>0.4</v>
      </c>
      <c r="O3" s="50"/>
      <c r="P3"/>
    </row>
    <row r="4" spans="1:16" x14ac:dyDescent="0.25">
      <c r="A4" s="29">
        <v>10000</v>
      </c>
      <c r="B4" s="29">
        <v>20000</v>
      </c>
      <c r="C4" s="119">
        <f>(B3-A3)*D3</f>
        <v>1800</v>
      </c>
      <c r="D4" s="81">
        <v>0.2</v>
      </c>
      <c r="E4" s="30">
        <f>A4</f>
        <v>10000</v>
      </c>
      <c r="G4" s="39">
        <v>2025</v>
      </c>
      <c r="H4" s="107">
        <v>13990000</v>
      </c>
      <c r="I4" s="174">
        <v>19000</v>
      </c>
      <c r="J4" s="174">
        <v>190000</v>
      </c>
      <c r="K4" s="59">
        <v>0.4</v>
      </c>
    </row>
    <row r="5" spans="1:16" x14ac:dyDescent="0.25">
      <c r="A5" s="26">
        <v>20000</v>
      </c>
      <c r="B5" s="26">
        <v>40000</v>
      </c>
      <c r="C5" s="118">
        <f>((B4-A4)*D4)+C4</f>
        <v>3800</v>
      </c>
      <c r="D5" s="36">
        <v>0.22</v>
      </c>
      <c r="E5" s="27">
        <f t="shared" ref="E5:E14" si="0">A5</f>
        <v>20000</v>
      </c>
      <c r="G5" s="40">
        <v>2024</v>
      </c>
      <c r="H5" s="113">
        <v>13610000</v>
      </c>
      <c r="I5" s="173">
        <v>18000</v>
      </c>
      <c r="J5" s="173">
        <v>185000</v>
      </c>
      <c r="K5" s="144">
        <v>0.4</v>
      </c>
    </row>
    <row r="6" spans="1:16" x14ac:dyDescent="0.25">
      <c r="A6" s="29">
        <v>40000</v>
      </c>
      <c r="B6" s="29">
        <v>60000</v>
      </c>
      <c r="C6" s="119">
        <f>((B5-A5)*D5)+C5</f>
        <v>8200</v>
      </c>
      <c r="D6" s="81">
        <v>0.24</v>
      </c>
      <c r="E6" s="30">
        <f t="shared" si="0"/>
        <v>40000</v>
      </c>
      <c r="G6" s="39">
        <v>2023</v>
      </c>
      <c r="H6" s="107">
        <v>12920000</v>
      </c>
      <c r="I6" s="26">
        <v>17000</v>
      </c>
      <c r="J6" s="26">
        <v>175000</v>
      </c>
      <c r="K6" s="36">
        <v>0.4</v>
      </c>
    </row>
    <row r="7" spans="1:16" x14ac:dyDescent="0.25">
      <c r="A7" s="26">
        <v>60000</v>
      </c>
      <c r="B7" s="26">
        <v>80000</v>
      </c>
      <c r="C7" s="118">
        <f t="shared" ref="C7:C14" si="1">((B6-A6)*D6)+C6</f>
        <v>13000</v>
      </c>
      <c r="D7" s="36">
        <v>0.26</v>
      </c>
      <c r="E7" s="27">
        <f t="shared" si="0"/>
        <v>60000</v>
      </c>
      <c r="G7" s="40">
        <v>2022</v>
      </c>
      <c r="H7" s="113">
        <v>12060000</v>
      </c>
      <c r="I7" s="29">
        <v>16000</v>
      </c>
      <c r="J7" s="29">
        <v>164000</v>
      </c>
      <c r="K7" s="81">
        <v>0.4</v>
      </c>
    </row>
    <row r="8" spans="1:16" x14ac:dyDescent="0.25">
      <c r="A8" s="29">
        <v>80000</v>
      </c>
      <c r="B8" s="29">
        <v>100000</v>
      </c>
      <c r="C8" s="119">
        <f t="shared" si="1"/>
        <v>18200</v>
      </c>
      <c r="D8" s="81">
        <v>0.28000000000000003</v>
      </c>
      <c r="E8" s="30">
        <f t="shared" si="0"/>
        <v>80000</v>
      </c>
      <c r="G8" s="39">
        <v>2021</v>
      </c>
      <c r="H8" s="107">
        <v>11700000</v>
      </c>
      <c r="I8" s="26">
        <v>15000</v>
      </c>
      <c r="J8" s="26">
        <v>159000</v>
      </c>
      <c r="K8" s="36">
        <v>0.4</v>
      </c>
    </row>
    <row r="9" spans="1:16" x14ac:dyDescent="0.25">
      <c r="A9" s="26">
        <v>100000</v>
      </c>
      <c r="B9" s="26">
        <v>150000</v>
      </c>
      <c r="C9" s="118">
        <f t="shared" si="1"/>
        <v>23800</v>
      </c>
      <c r="D9" s="36">
        <v>0.3</v>
      </c>
      <c r="E9" s="27">
        <f t="shared" si="0"/>
        <v>100000</v>
      </c>
      <c r="G9" s="40">
        <v>2020</v>
      </c>
      <c r="H9" s="113">
        <v>11580000</v>
      </c>
      <c r="I9" s="29">
        <v>15000</v>
      </c>
      <c r="J9" s="29">
        <v>157000</v>
      </c>
      <c r="K9" s="81">
        <v>0.4</v>
      </c>
    </row>
    <row r="10" spans="1:16" x14ac:dyDescent="0.25">
      <c r="A10" s="29">
        <v>150000</v>
      </c>
      <c r="B10" s="29">
        <v>250000</v>
      </c>
      <c r="C10" s="119">
        <f t="shared" si="1"/>
        <v>38800</v>
      </c>
      <c r="D10" s="81">
        <v>0.32</v>
      </c>
      <c r="E10" s="30">
        <f t="shared" si="0"/>
        <v>150000</v>
      </c>
      <c r="G10" s="39">
        <v>2019</v>
      </c>
      <c r="H10" s="107">
        <v>11400000</v>
      </c>
      <c r="I10" s="26">
        <v>15000</v>
      </c>
      <c r="J10" s="26">
        <v>155000</v>
      </c>
      <c r="K10" s="36">
        <v>0.4</v>
      </c>
    </row>
    <row r="11" spans="1:16" x14ac:dyDescent="0.25">
      <c r="A11" s="26">
        <v>250000</v>
      </c>
      <c r="B11" s="26">
        <v>500000</v>
      </c>
      <c r="C11" s="118">
        <f t="shared" si="1"/>
        <v>70800</v>
      </c>
      <c r="D11" s="36">
        <v>0.34</v>
      </c>
      <c r="E11" s="27">
        <f t="shared" si="0"/>
        <v>250000</v>
      </c>
      <c r="G11" s="40">
        <v>2018</v>
      </c>
      <c r="H11" s="113">
        <v>11180000</v>
      </c>
      <c r="I11" s="29">
        <v>15000</v>
      </c>
      <c r="J11" s="29">
        <v>152000</v>
      </c>
      <c r="K11" s="81">
        <v>0.4</v>
      </c>
    </row>
    <row r="12" spans="1:16" x14ac:dyDescent="0.25">
      <c r="A12" s="29">
        <v>500000</v>
      </c>
      <c r="B12" s="29">
        <v>750000</v>
      </c>
      <c r="C12" s="119">
        <f t="shared" si="1"/>
        <v>155800</v>
      </c>
      <c r="D12" s="81">
        <v>0.37</v>
      </c>
      <c r="E12" s="30">
        <f t="shared" si="0"/>
        <v>500000</v>
      </c>
      <c r="G12" s="39">
        <v>2017</v>
      </c>
      <c r="H12" s="107">
        <v>5490000</v>
      </c>
      <c r="I12" s="26">
        <v>14000</v>
      </c>
      <c r="J12" s="26">
        <v>149000</v>
      </c>
      <c r="K12" s="36">
        <v>0.4</v>
      </c>
    </row>
    <row r="13" spans="1:16" x14ac:dyDescent="0.25">
      <c r="A13" s="26">
        <v>750000</v>
      </c>
      <c r="B13" s="26">
        <v>1000000</v>
      </c>
      <c r="C13" s="118">
        <f t="shared" si="1"/>
        <v>248300</v>
      </c>
      <c r="D13" s="36">
        <v>0.39</v>
      </c>
      <c r="E13" s="27">
        <f t="shared" si="0"/>
        <v>750000</v>
      </c>
      <c r="G13" s="40">
        <v>2016</v>
      </c>
      <c r="H13" s="113">
        <v>5450000</v>
      </c>
      <c r="I13" s="29">
        <v>14000</v>
      </c>
      <c r="J13" s="29">
        <v>148000</v>
      </c>
      <c r="K13" s="81">
        <v>0.4</v>
      </c>
    </row>
    <row r="14" spans="1:16" x14ac:dyDescent="0.25">
      <c r="A14" s="43">
        <v>1000000</v>
      </c>
      <c r="B14" s="86"/>
      <c r="C14" s="120">
        <f t="shared" si="1"/>
        <v>345800</v>
      </c>
      <c r="D14" s="87">
        <v>0.4</v>
      </c>
      <c r="E14" s="121">
        <f t="shared" si="0"/>
        <v>1000000</v>
      </c>
      <c r="G14" s="39">
        <v>2015</v>
      </c>
      <c r="H14" s="107">
        <v>5430000</v>
      </c>
      <c r="I14" s="26">
        <v>14000</v>
      </c>
      <c r="J14" s="26">
        <v>147000</v>
      </c>
      <c r="K14" s="36">
        <v>0.4</v>
      </c>
    </row>
    <row r="15" spans="1:16" x14ac:dyDescent="0.25">
      <c r="A15" s="93"/>
      <c r="B15" s="93"/>
      <c r="C15" s="93"/>
      <c r="G15" s="40">
        <v>2014</v>
      </c>
      <c r="H15" s="113">
        <v>5340000</v>
      </c>
      <c r="I15" s="29">
        <v>14000</v>
      </c>
      <c r="J15" s="29">
        <v>145000</v>
      </c>
      <c r="K15" s="81">
        <v>0.4</v>
      </c>
    </row>
    <row r="16" spans="1:16" x14ac:dyDescent="0.25">
      <c r="A16" s="335" t="s">
        <v>670</v>
      </c>
      <c r="B16" s="335"/>
      <c r="C16" s="335"/>
      <c r="D16" s="335"/>
      <c r="E16" s="335"/>
      <c r="G16" s="39">
        <v>2013</v>
      </c>
      <c r="H16" s="107">
        <v>5250000</v>
      </c>
      <c r="I16" s="26">
        <v>14000</v>
      </c>
      <c r="J16" s="26">
        <v>143000</v>
      </c>
      <c r="K16" s="36">
        <v>0.4</v>
      </c>
    </row>
    <row r="17" spans="1:13" x14ac:dyDescent="0.25">
      <c r="A17" s="12"/>
      <c r="B17" s="12"/>
      <c r="C17" s="12"/>
      <c r="D17" s="12"/>
      <c r="E17" s="12"/>
      <c r="G17" s="40">
        <v>2012</v>
      </c>
      <c r="H17" s="113">
        <v>5120000</v>
      </c>
      <c r="I17" s="29">
        <v>13000</v>
      </c>
      <c r="J17" s="29">
        <v>139000</v>
      </c>
      <c r="K17" s="81">
        <v>0.35</v>
      </c>
    </row>
    <row r="18" spans="1:13" x14ac:dyDescent="0.25">
      <c r="A18" s="290" t="s">
        <v>671</v>
      </c>
      <c r="B18" s="290"/>
      <c r="C18" s="290"/>
      <c r="G18" s="39">
        <v>2011</v>
      </c>
      <c r="H18" s="107">
        <v>5000000</v>
      </c>
      <c r="I18" s="26">
        <v>13000</v>
      </c>
      <c r="J18" s="26">
        <v>136000</v>
      </c>
      <c r="K18" s="36">
        <v>0.35</v>
      </c>
    </row>
    <row r="19" spans="1:13" x14ac:dyDescent="0.25">
      <c r="A19" s="20" t="s">
        <v>132</v>
      </c>
      <c r="B19" s="49">
        <v>15000000</v>
      </c>
      <c r="C19"/>
      <c r="G19" s="40">
        <v>2010</v>
      </c>
      <c r="H19" s="113">
        <v>1000000</v>
      </c>
      <c r="I19" s="29">
        <v>13000</v>
      </c>
      <c r="J19" s="29">
        <v>134000</v>
      </c>
      <c r="K19" s="81">
        <v>0.35</v>
      </c>
    </row>
    <row r="20" spans="1:13" x14ac:dyDescent="0.25">
      <c r="A20" s="12" t="s">
        <v>672</v>
      </c>
      <c r="B20" s="50">
        <v>30000000</v>
      </c>
      <c r="C20"/>
      <c r="G20" s="39">
        <v>2009</v>
      </c>
      <c r="H20" s="107">
        <v>1000000</v>
      </c>
      <c r="I20" s="26">
        <v>13000</v>
      </c>
      <c r="J20" s="26">
        <v>133000</v>
      </c>
      <c r="K20" s="36">
        <v>0.45</v>
      </c>
    </row>
    <row r="21" spans="1:13" x14ac:dyDescent="0.25">
      <c r="G21" s="40">
        <v>2008</v>
      </c>
      <c r="H21" s="113">
        <v>1000000</v>
      </c>
      <c r="I21" s="29">
        <v>12000</v>
      </c>
      <c r="J21" s="29">
        <v>128000</v>
      </c>
      <c r="K21" s="81">
        <v>0.45</v>
      </c>
    </row>
    <row r="22" spans="1:13" x14ac:dyDescent="0.25">
      <c r="G22" s="39">
        <v>2007</v>
      </c>
      <c r="H22" s="107">
        <v>1000000</v>
      </c>
      <c r="I22" s="26">
        <v>12000</v>
      </c>
      <c r="J22" s="26">
        <v>125000</v>
      </c>
      <c r="K22" s="36">
        <v>0.45</v>
      </c>
    </row>
    <row r="23" spans="1:13" x14ac:dyDescent="0.25">
      <c r="G23" s="40">
        <v>2006</v>
      </c>
      <c r="H23" s="113">
        <v>1000000</v>
      </c>
      <c r="I23" s="29">
        <v>12000</v>
      </c>
      <c r="J23" s="29">
        <v>120000</v>
      </c>
      <c r="K23" s="81">
        <v>0.46</v>
      </c>
    </row>
    <row r="24" spans="1:13" x14ac:dyDescent="0.25">
      <c r="G24" s="39">
        <v>2005</v>
      </c>
      <c r="H24" s="107">
        <v>1000000</v>
      </c>
      <c r="I24" s="26">
        <v>11000</v>
      </c>
      <c r="J24" s="26">
        <v>117000</v>
      </c>
      <c r="K24" s="36">
        <v>0.47</v>
      </c>
      <c r="L24" s="94"/>
    </row>
    <row r="25" spans="1:13" x14ac:dyDescent="0.25">
      <c r="G25" s="40">
        <v>2004</v>
      </c>
      <c r="H25" s="113">
        <v>1000000</v>
      </c>
      <c r="I25" s="29">
        <v>11000</v>
      </c>
      <c r="J25" s="29">
        <v>114000</v>
      </c>
      <c r="K25" s="81">
        <v>0.48</v>
      </c>
      <c r="L25" s="94"/>
    </row>
    <row r="26" spans="1:13" x14ac:dyDescent="0.25">
      <c r="G26" s="39">
        <v>2003</v>
      </c>
      <c r="H26" s="107">
        <v>1000000</v>
      </c>
      <c r="I26" s="26">
        <v>11000</v>
      </c>
      <c r="J26" s="26">
        <v>112000</v>
      </c>
      <c r="K26" s="36">
        <v>0.49</v>
      </c>
      <c r="L26" s="94"/>
    </row>
    <row r="27" spans="1:13" x14ac:dyDescent="0.25">
      <c r="G27" s="40">
        <v>2002</v>
      </c>
      <c r="H27" s="113">
        <v>1000000</v>
      </c>
      <c r="I27" s="29">
        <v>11000</v>
      </c>
      <c r="J27" s="29">
        <v>110000</v>
      </c>
      <c r="K27" s="81">
        <v>0.5</v>
      </c>
      <c r="L27" s="94"/>
    </row>
    <row r="28" spans="1:13" x14ac:dyDescent="0.25">
      <c r="G28" s="39">
        <v>2001</v>
      </c>
      <c r="H28" s="107">
        <v>675000</v>
      </c>
      <c r="I28" s="26">
        <v>10000</v>
      </c>
      <c r="J28" s="26">
        <v>100000</v>
      </c>
      <c r="K28" s="36">
        <v>0.6</v>
      </c>
      <c r="L28" s="94"/>
    </row>
    <row r="29" spans="1:13" x14ac:dyDescent="0.25">
      <c r="G29" s="40">
        <v>2000</v>
      </c>
      <c r="H29" s="113">
        <v>675000</v>
      </c>
      <c r="I29" s="29">
        <v>10000</v>
      </c>
      <c r="J29" s="29">
        <v>100000</v>
      </c>
      <c r="K29" s="81">
        <v>0.6</v>
      </c>
      <c r="L29" s="94"/>
    </row>
    <row r="30" spans="1:13" x14ac:dyDescent="0.25">
      <c r="G30" s="39">
        <v>1999</v>
      </c>
      <c r="H30" s="107">
        <v>650000</v>
      </c>
      <c r="I30" s="26">
        <v>10000</v>
      </c>
      <c r="J30" s="26">
        <v>100000</v>
      </c>
      <c r="K30" s="36">
        <v>0.6</v>
      </c>
      <c r="L30" s="94"/>
    </row>
    <row r="31" spans="1:13" x14ac:dyDescent="0.25">
      <c r="G31" s="40">
        <v>1998</v>
      </c>
      <c r="H31" s="113">
        <v>625000</v>
      </c>
      <c r="I31" s="29">
        <v>10000</v>
      </c>
      <c r="J31" s="29">
        <v>100000</v>
      </c>
      <c r="K31" s="81">
        <v>0.6</v>
      </c>
      <c r="L31" s="94"/>
      <c r="M31" s="95"/>
    </row>
    <row r="32" spans="1:13" x14ac:dyDescent="0.25">
      <c r="G32" s="39">
        <v>1997</v>
      </c>
      <c r="H32" s="107">
        <v>600000</v>
      </c>
      <c r="I32" s="26">
        <v>10000</v>
      </c>
      <c r="J32" s="26">
        <v>100000</v>
      </c>
      <c r="K32" s="36">
        <v>0.6</v>
      </c>
      <c r="L32" s="94"/>
    </row>
    <row r="33" spans="7:13" x14ac:dyDescent="0.25">
      <c r="G33" s="40">
        <v>1996</v>
      </c>
      <c r="H33" s="113">
        <v>600000</v>
      </c>
      <c r="I33" s="29">
        <v>10000</v>
      </c>
      <c r="J33" s="29">
        <v>100000</v>
      </c>
      <c r="K33" s="81">
        <v>0.55000000000000004</v>
      </c>
      <c r="L33" s="94"/>
    </row>
    <row r="34" spans="7:13" x14ac:dyDescent="0.25">
      <c r="G34" s="39">
        <v>1995</v>
      </c>
      <c r="H34" s="107">
        <v>600000</v>
      </c>
      <c r="I34" s="26">
        <v>10000</v>
      </c>
      <c r="J34" s="26">
        <v>100000</v>
      </c>
      <c r="K34" s="36">
        <v>0.55000000000000004</v>
      </c>
      <c r="L34" s="94"/>
      <c r="M34" s="95"/>
    </row>
    <row r="35" spans="7:13" x14ac:dyDescent="0.25">
      <c r="G35" s="40">
        <v>1994</v>
      </c>
      <c r="H35" s="113">
        <v>600000</v>
      </c>
      <c r="I35" s="29">
        <v>10000</v>
      </c>
      <c r="J35" s="29">
        <v>100000</v>
      </c>
      <c r="K35" s="81">
        <v>0.55000000000000004</v>
      </c>
      <c r="L35" s="94"/>
    </row>
    <row r="36" spans="7:13" x14ac:dyDescent="0.25">
      <c r="G36" s="39">
        <v>1993</v>
      </c>
      <c r="H36" s="107">
        <v>600000</v>
      </c>
      <c r="I36" s="26">
        <v>10000</v>
      </c>
      <c r="J36" s="26">
        <v>100000</v>
      </c>
      <c r="K36" s="36">
        <v>0.55000000000000004</v>
      </c>
    </row>
    <row r="37" spans="7:13" x14ac:dyDescent="0.25">
      <c r="G37" s="40">
        <v>1992</v>
      </c>
      <c r="H37" s="113">
        <v>600000</v>
      </c>
      <c r="I37" s="29">
        <v>10000</v>
      </c>
      <c r="J37" s="29">
        <v>100000</v>
      </c>
      <c r="K37" s="81">
        <v>0.55000000000000004</v>
      </c>
    </row>
    <row r="38" spans="7:13" x14ac:dyDescent="0.25">
      <c r="G38" s="39">
        <v>1991</v>
      </c>
      <c r="H38" s="107">
        <v>600000</v>
      </c>
      <c r="I38" s="26">
        <v>10000</v>
      </c>
      <c r="J38" s="26">
        <v>100000</v>
      </c>
      <c r="K38" s="36">
        <v>0.55000000000000004</v>
      </c>
    </row>
    <row r="39" spans="7:13" x14ac:dyDescent="0.25">
      <c r="G39" s="40">
        <v>1990</v>
      </c>
      <c r="H39" s="113">
        <v>600000</v>
      </c>
      <c r="I39" s="29">
        <v>10000</v>
      </c>
      <c r="J39" s="29">
        <v>100000</v>
      </c>
      <c r="K39" s="81">
        <v>0.55000000000000004</v>
      </c>
    </row>
    <row r="40" spans="7:13" x14ac:dyDescent="0.25">
      <c r="G40" s="39">
        <v>1989</v>
      </c>
      <c r="H40" s="107">
        <v>600000</v>
      </c>
      <c r="I40" s="26">
        <v>10000</v>
      </c>
      <c r="J40" s="26">
        <v>100000</v>
      </c>
      <c r="K40" s="36">
        <v>0.55000000000000004</v>
      </c>
    </row>
    <row r="41" spans="7:13" x14ac:dyDescent="0.25">
      <c r="G41" s="40">
        <v>1988</v>
      </c>
      <c r="H41" s="113">
        <v>600000</v>
      </c>
      <c r="I41" s="29">
        <v>10000</v>
      </c>
      <c r="J41" s="29">
        <v>100000</v>
      </c>
      <c r="K41" s="81">
        <v>0.55000000000000004</v>
      </c>
    </row>
    <row r="42" spans="7:13" x14ac:dyDescent="0.25">
      <c r="G42" s="39">
        <v>1987</v>
      </c>
      <c r="H42" s="107">
        <v>600000</v>
      </c>
      <c r="I42" s="26">
        <v>10000</v>
      </c>
      <c r="J42" s="41"/>
      <c r="K42" s="36">
        <v>0.55000000000000004</v>
      </c>
    </row>
    <row r="43" spans="7:13" x14ac:dyDescent="0.25">
      <c r="G43" s="40">
        <v>1986</v>
      </c>
      <c r="H43" s="113">
        <v>500000</v>
      </c>
      <c r="I43" s="29">
        <v>10000</v>
      </c>
      <c r="J43" s="41"/>
      <c r="K43" s="81">
        <v>0.55000000000000004</v>
      </c>
    </row>
    <row r="44" spans="7:13" x14ac:dyDescent="0.25">
      <c r="G44" s="39">
        <v>1985</v>
      </c>
      <c r="H44" s="107">
        <v>400000</v>
      </c>
      <c r="I44" s="26">
        <v>10000</v>
      </c>
      <c r="J44" s="41"/>
      <c r="K44" s="36">
        <v>0.55000000000000004</v>
      </c>
    </row>
    <row r="45" spans="7:13" x14ac:dyDescent="0.25">
      <c r="G45" s="40">
        <v>1984</v>
      </c>
      <c r="H45" s="113">
        <v>325000</v>
      </c>
      <c r="I45" s="29">
        <v>10000</v>
      </c>
      <c r="J45" s="41"/>
      <c r="K45" s="81">
        <v>0.55000000000000004</v>
      </c>
    </row>
    <row r="46" spans="7:13" x14ac:dyDescent="0.25">
      <c r="G46" s="39">
        <v>1983</v>
      </c>
      <c r="H46" s="107">
        <v>275000</v>
      </c>
      <c r="I46" s="26">
        <v>10000</v>
      </c>
      <c r="J46" s="41"/>
      <c r="K46" s="36">
        <v>0.6</v>
      </c>
    </row>
    <row r="47" spans="7:13" x14ac:dyDescent="0.25">
      <c r="G47" s="40">
        <v>1982</v>
      </c>
      <c r="H47" s="113">
        <v>225000</v>
      </c>
      <c r="I47" s="29">
        <v>10000</v>
      </c>
      <c r="J47" s="41"/>
      <c r="K47" s="81">
        <v>0.65</v>
      </c>
    </row>
    <row r="48" spans="7:13" x14ac:dyDescent="0.25">
      <c r="G48" s="39">
        <v>1981</v>
      </c>
      <c r="H48" s="107">
        <v>175625</v>
      </c>
      <c r="I48" s="26">
        <v>3000</v>
      </c>
      <c r="J48" s="41"/>
      <c r="K48" s="36">
        <v>0.7</v>
      </c>
    </row>
    <row r="49" spans="7:11" x14ac:dyDescent="0.25">
      <c r="G49" s="42">
        <v>1980</v>
      </c>
      <c r="H49" s="47">
        <v>161563</v>
      </c>
      <c r="I49" s="43">
        <v>3000</v>
      </c>
      <c r="J49" s="44"/>
      <c r="K49" s="87">
        <v>0.7</v>
      </c>
    </row>
    <row r="54" spans="7:11" x14ac:dyDescent="0.25">
      <c r="G54" s="12"/>
      <c r="H54" s="12"/>
      <c r="I54" s="12"/>
    </row>
  </sheetData>
  <mergeCells count="5">
    <mergeCell ref="N1:P1"/>
    <mergeCell ref="A18:C18"/>
    <mergeCell ref="A1:E1"/>
    <mergeCell ref="G1:K1"/>
    <mergeCell ref="A16:E16"/>
  </mergeCells>
  <printOptions horizontalCentered="1"/>
  <pageMargins left="0.5" right="0.5" top="1" bottom="1" header="0.4" footer="0.4"/>
  <pageSetup scale="86"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6" max="48"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23E9-67D3-4CB4-A538-64D0AB96EA56}">
  <dimension ref="E1:X133"/>
  <sheetViews>
    <sheetView topLeftCell="B1" zoomScaleNormal="100" zoomScalePageLayoutView="90" workbookViewId="0">
      <selection activeCell="L8" sqref="L8"/>
    </sheetView>
  </sheetViews>
  <sheetFormatPr defaultColWidth="0" defaultRowHeight="15" customHeight="1" x14ac:dyDescent="0.25"/>
  <cols>
    <col min="1" max="1" width="0" style="12" hidden="1" customWidth="1"/>
    <col min="2" max="4" width="0.140625" style="12" customWidth="1"/>
    <col min="5" max="5" width="4" style="12" customWidth="1"/>
    <col min="6" max="6" width="15" style="12" customWidth="1"/>
    <col min="7" max="7" width="16.5703125" style="12" customWidth="1"/>
    <col min="8" max="8" width="20.28515625" style="12" customWidth="1"/>
    <col min="9" max="9" width="12.140625" style="12" customWidth="1"/>
    <col min="10" max="10" width="20" style="12" customWidth="1"/>
    <col min="11" max="11" width="4.5703125" style="12" customWidth="1"/>
    <col min="12" max="14" width="16.7109375" style="40" customWidth="1"/>
    <col min="15" max="15" width="16.7109375" style="37" customWidth="1"/>
    <col min="16" max="16" width="15.7109375" style="40" customWidth="1"/>
    <col min="17" max="17" width="0.28515625" style="40" customWidth="1"/>
    <col min="18" max="18" width="3.7109375" style="40" customWidth="1"/>
    <col min="19" max="19" width="17.140625" style="40" customWidth="1"/>
    <col min="20" max="21" width="16.7109375" style="40" customWidth="1"/>
    <col min="22" max="22" width="16.7109375" style="37" customWidth="1"/>
    <col min="23" max="23" width="15.7109375" style="40" customWidth="1"/>
    <col min="24" max="24" width="2.5703125" style="40" customWidth="1"/>
    <col min="25" max="16384" width="0" style="12" hidden="1"/>
  </cols>
  <sheetData>
    <row r="1" spans="6:24" x14ac:dyDescent="0.25">
      <c r="F1" s="282" t="s">
        <v>122</v>
      </c>
      <c r="G1" s="282"/>
      <c r="H1" s="282"/>
      <c r="I1" s="282"/>
      <c r="J1" s="282"/>
      <c r="L1" s="282" t="s">
        <v>123</v>
      </c>
      <c r="M1" s="282"/>
      <c r="N1" s="282"/>
      <c r="O1" s="282"/>
      <c r="P1" s="282"/>
      <c r="Q1" s="157" t="s">
        <v>124</v>
      </c>
      <c r="R1" s="157"/>
      <c r="S1" s="282" t="s">
        <v>125</v>
      </c>
      <c r="T1" s="282"/>
      <c r="U1" s="282"/>
      <c r="V1" s="282"/>
      <c r="W1" s="282"/>
      <c r="X1" s="79"/>
    </row>
    <row r="2" spans="6:24" s="4" customFormat="1" ht="27" customHeight="1" x14ac:dyDescent="0.25">
      <c r="F2" s="128" t="s">
        <v>126</v>
      </c>
      <c r="G2" s="128" t="s">
        <v>127</v>
      </c>
      <c r="H2" s="128" t="s">
        <v>128</v>
      </c>
      <c r="I2" s="184" t="s">
        <v>129</v>
      </c>
      <c r="J2" s="128" t="s">
        <v>130</v>
      </c>
      <c r="L2" s="128" t="s">
        <v>126</v>
      </c>
      <c r="M2" s="128" t="s">
        <v>127</v>
      </c>
      <c r="N2" s="128" t="s">
        <v>128</v>
      </c>
      <c r="O2" s="14" t="s">
        <v>129</v>
      </c>
      <c r="P2" s="128" t="s">
        <v>130</v>
      </c>
      <c r="Q2" s="9" t="s">
        <v>131</v>
      </c>
      <c r="R2" s="9"/>
      <c r="S2" s="128" t="s">
        <v>126</v>
      </c>
      <c r="T2" s="128" t="s">
        <v>127</v>
      </c>
      <c r="U2" s="128" t="s">
        <v>128</v>
      </c>
      <c r="V2" s="14" t="s">
        <v>129</v>
      </c>
      <c r="W2" s="128" t="s">
        <v>130</v>
      </c>
      <c r="X2" s="9"/>
    </row>
    <row r="3" spans="6:24" ht="12.75" customHeight="1" x14ac:dyDescent="0.25">
      <c r="F3" s="284" t="s">
        <v>132</v>
      </c>
      <c r="G3" s="284"/>
      <c r="H3" s="284"/>
      <c r="I3" s="284"/>
      <c r="J3" s="284"/>
      <c r="L3" s="284" t="s">
        <v>132</v>
      </c>
      <c r="M3" s="284"/>
      <c r="N3" s="284"/>
      <c r="O3" s="284"/>
      <c r="P3" s="284"/>
      <c r="Q3" s="80"/>
      <c r="R3" s="80"/>
      <c r="S3" s="284" t="s">
        <v>132</v>
      </c>
      <c r="T3" s="284"/>
      <c r="U3" s="284"/>
      <c r="V3" s="284"/>
      <c r="W3" s="284"/>
      <c r="X3" s="80"/>
    </row>
    <row r="4" spans="6:24" ht="12.75" customHeight="1" x14ac:dyDescent="0.25">
      <c r="F4" s="174">
        <v>0</v>
      </c>
      <c r="G4" s="174">
        <v>12400</v>
      </c>
      <c r="H4" s="174">
        <v>0</v>
      </c>
      <c r="I4" s="185">
        <v>0.1</v>
      </c>
      <c r="J4" s="174">
        <v>0</v>
      </c>
      <c r="L4" s="26">
        <v>0</v>
      </c>
      <c r="M4" s="26">
        <v>11925</v>
      </c>
      <c r="N4" s="26">
        <v>0</v>
      </c>
      <c r="O4" s="36">
        <v>0.1</v>
      </c>
      <c r="P4" s="26">
        <v>0</v>
      </c>
      <c r="Q4" s="29"/>
      <c r="R4" s="29"/>
      <c r="S4" s="26">
        <v>0</v>
      </c>
      <c r="T4" s="26">
        <v>11600</v>
      </c>
      <c r="U4" s="26">
        <v>0</v>
      </c>
      <c r="V4" s="36">
        <v>0.1</v>
      </c>
      <c r="W4" s="26">
        <v>0</v>
      </c>
      <c r="X4" s="29"/>
    </row>
    <row r="5" spans="6:24" ht="13.5" customHeight="1" x14ac:dyDescent="0.25">
      <c r="F5" s="96">
        <f t="shared" ref="F5:F10" si="0">G4+1</f>
        <v>12401</v>
      </c>
      <c r="G5" s="96">
        <v>50400</v>
      </c>
      <c r="H5" s="93">
        <f>(G4-F4)*I4</f>
        <v>1240</v>
      </c>
      <c r="I5" s="186">
        <v>0.12</v>
      </c>
      <c r="J5" s="96">
        <f t="shared" ref="J5:J10" si="1">G4</f>
        <v>12400</v>
      </c>
      <c r="L5" s="29">
        <f t="shared" ref="L5:L10" si="2">M4+1</f>
        <v>11926</v>
      </c>
      <c r="M5" s="29">
        <v>48475</v>
      </c>
      <c r="N5" s="34">
        <f>(M4-L4)*O4</f>
        <v>1192.5</v>
      </c>
      <c r="O5" s="81">
        <v>0.12</v>
      </c>
      <c r="P5" s="29">
        <f t="shared" ref="P5:P10" si="3">M4</f>
        <v>11925</v>
      </c>
      <c r="Q5" s="29">
        <f>M5*1.04*1.03*1.03*1.03*1.03*1.03*1.03*1.03</f>
        <v>62002.861051529406</v>
      </c>
      <c r="R5" s="29"/>
      <c r="S5" s="29">
        <f t="shared" ref="S5:S10" si="4">T4+1</f>
        <v>11601</v>
      </c>
      <c r="T5" s="29">
        <v>47150</v>
      </c>
      <c r="U5" s="34">
        <f>(T4-S4)*V4</f>
        <v>1160</v>
      </c>
      <c r="V5" s="81">
        <v>0.12</v>
      </c>
      <c r="W5" s="29">
        <f t="shared" ref="W5:W10" si="5">T4</f>
        <v>11600</v>
      </c>
      <c r="X5" s="29"/>
    </row>
    <row r="6" spans="6:24" ht="13.5" customHeight="1" x14ac:dyDescent="0.25">
      <c r="F6" s="174">
        <f t="shared" si="0"/>
        <v>50401</v>
      </c>
      <c r="G6" s="96">
        <v>105700</v>
      </c>
      <c r="H6" s="187">
        <f>((G5-G4)*I5)+H5</f>
        <v>5800</v>
      </c>
      <c r="I6" s="185">
        <v>0.22</v>
      </c>
      <c r="J6" s="174">
        <f t="shared" si="1"/>
        <v>50400</v>
      </c>
      <c r="L6" s="26">
        <f t="shared" si="2"/>
        <v>48476</v>
      </c>
      <c r="M6" s="29">
        <v>103350</v>
      </c>
      <c r="N6" s="33">
        <f>((M5-M4)*O5)+N5</f>
        <v>5578.5</v>
      </c>
      <c r="O6" s="36">
        <v>0.22</v>
      </c>
      <c r="P6" s="26">
        <f t="shared" si="3"/>
        <v>48475</v>
      </c>
      <c r="Q6" s="29">
        <f>M6*1.04*1.03*1.03*1.03*1.03*1.03*1.03*1.03</f>
        <v>132191.76255132674</v>
      </c>
      <c r="R6" s="29"/>
      <c r="S6" s="26">
        <f t="shared" si="4"/>
        <v>47151</v>
      </c>
      <c r="T6" s="29">
        <v>100525</v>
      </c>
      <c r="U6" s="33">
        <f>((T5-T4)*V5)+U5</f>
        <v>5426</v>
      </c>
      <c r="V6" s="36">
        <v>0.22</v>
      </c>
      <c r="W6" s="26">
        <f t="shared" si="5"/>
        <v>47150</v>
      </c>
      <c r="X6" s="29"/>
    </row>
    <row r="7" spans="6:24" ht="13.5" customHeight="1" x14ac:dyDescent="0.25">
      <c r="F7" s="96">
        <f t="shared" si="0"/>
        <v>105701</v>
      </c>
      <c r="G7" s="96">
        <v>201775</v>
      </c>
      <c r="H7" s="93">
        <f>((G6-G5)*I6)+H6</f>
        <v>17966</v>
      </c>
      <c r="I7" s="186">
        <v>0.24</v>
      </c>
      <c r="J7" s="96">
        <f t="shared" si="1"/>
        <v>105700</v>
      </c>
      <c r="L7" s="29">
        <f t="shared" si="2"/>
        <v>103351</v>
      </c>
      <c r="M7" s="29">
        <v>197300</v>
      </c>
      <c r="N7" s="34">
        <f>((M6-M5)*O6)+N6</f>
        <v>17651</v>
      </c>
      <c r="O7" s="81">
        <v>0.24</v>
      </c>
      <c r="P7" s="29">
        <f t="shared" si="3"/>
        <v>103350</v>
      </c>
      <c r="Q7" s="29">
        <f>M7*1.04*1.03*1.03*1.03*1.03*1.03*1.03*1.03</f>
        <v>252360.27819425997</v>
      </c>
      <c r="R7" s="29"/>
      <c r="S7" s="29">
        <f t="shared" si="4"/>
        <v>100526</v>
      </c>
      <c r="T7" s="29">
        <v>191950</v>
      </c>
      <c r="U7" s="34">
        <f>((T6-T5)*V6)+U6</f>
        <v>17168.5</v>
      </c>
      <c r="V7" s="81">
        <v>0.24</v>
      </c>
      <c r="W7" s="29">
        <f t="shared" si="5"/>
        <v>100525</v>
      </c>
      <c r="X7" s="29"/>
    </row>
    <row r="8" spans="6:24" ht="13.5" customHeight="1" x14ac:dyDescent="0.25">
      <c r="F8" s="174">
        <f t="shared" si="0"/>
        <v>201776</v>
      </c>
      <c r="G8" s="174">
        <v>256225</v>
      </c>
      <c r="H8" s="187">
        <f>((G7-G6)*I7)+H7</f>
        <v>41024</v>
      </c>
      <c r="I8" s="185">
        <v>0.32</v>
      </c>
      <c r="J8" s="174">
        <f t="shared" si="1"/>
        <v>201775</v>
      </c>
      <c r="L8" s="26">
        <f t="shared" si="2"/>
        <v>197301</v>
      </c>
      <c r="M8" s="26">
        <v>250525</v>
      </c>
      <c r="N8" s="33">
        <f>((M7-M6)*O7)+N7</f>
        <v>40199</v>
      </c>
      <c r="O8" s="36">
        <v>0.32</v>
      </c>
      <c r="P8" s="26">
        <f t="shared" si="3"/>
        <v>197300</v>
      </c>
      <c r="Q8" s="29"/>
      <c r="R8" s="29"/>
      <c r="S8" s="26">
        <f t="shared" si="4"/>
        <v>191951</v>
      </c>
      <c r="T8" s="26">
        <v>243725</v>
      </c>
      <c r="U8" s="33">
        <f>((T7-T6)*V7)+U7</f>
        <v>39110.5</v>
      </c>
      <c r="V8" s="36">
        <v>0.32</v>
      </c>
      <c r="W8" s="26">
        <f t="shared" si="5"/>
        <v>191950</v>
      </c>
      <c r="X8" s="29"/>
    </row>
    <row r="9" spans="6:24" ht="13.5" customHeight="1" x14ac:dyDescent="0.25">
      <c r="F9" s="96">
        <f t="shared" si="0"/>
        <v>256226</v>
      </c>
      <c r="G9" s="96">
        <v>640600</v>
      </c>
      <c r="H9" s="93">
        <f>((G8-G7)*I8)+H8</f>
        <v>58448</v>
      </c>
      <c r="I9" s="186">
        <v>0.35</v>
      </c>
      <c r="J9" s="96">
        <f t="shared" si="1"/>
        <v>256225</v>
      </c>
      <c r="L9" s="29">
        <f t="shared" si="2"/>
        <v>250526</v>
      </c>
      <c r="M9" s="29">
        <v>626350</v>
      </c>
      <c r="N9" s="34">
        <f>((M8-M7)*O8)+N8</f>
        <v>57231</v>
      </c>
      <c r="O9" s="81">
        <v>0.35</v>
      </c>
      <c r="P9" s="29">
        <f t="shared" si="3"/>
        <v>250525</v>
      </c>
      <c r="Q9" s="29"/>
      <c r="R9" s="29"/>
      <c r="S9" s="29">
        <f t="shared" si="4"/>
        <v>243726</v>
      </c>
      <c r="T9" s="29">
        <v>609350</v>
      </c>
      <c r="U9" s="34">
        <f>((T8-T7)*V8)+U8</f>
        <v>55678.5</v>
      </c>
      <c r="V9" s="81">
        <v>0.35</v>
      </c>
      <c r="W9" s="29">
        <f t="shared" si="5"/>
        <v>243725</v>
      </c>
      <c r="X9" s="29"/>
    </row>
    <row r="10" spans="6:24" ht="13.5" customHeight="1" x14ac:dyDescent="0.25">
      <c r="F10" s="82">
        <f t="shared" si="0"/>
        <v>640601</v>
      </c>
      <c r="G10" s="82"/>
      <c r="H10" s="83">
        <f>((G9-G8)*I9)+H9</f>
        <v>192979.25</v>
      </c>
      <c r="I10" s="84">
        <v>0.37</v>
      </c>
      <c r="J10" s="82">
        <f t="shared" si="1"/>
        <v>640600</v>
      </c>
      <c r="L10" s="82">
        <f t="shared" si="2"/>
        <v>626351</v>
      </c>
      <c r="M10" s="82"/>
      <c r="N10" s="83">
        <f>((M9-M8)*O9)+N9</f>
        <v>188769.75</v>
      </c>
      <c r="O10" s="84">
        <v>0.37</v>
      </c>
      <c r="P10" s="82">
        <f t="shared" si="3"/>
        <v>626350</v>
      </c>
      <c r="Q10" s="29"/>
      <c r="R10" s="29"/>
      <c r="S10" s="82">
        <f t="shared" si="4"/>
        <v>609351</v>
      </c>
      <c r="T10" s="82"/>
      <c r="U10" s="83">
        <f>((T9-T8)*V9)+U9</f>
        <v>183647.25</v>
      </c>
      <c r="V10" s="84">
        <v>0.37</v>
      </c>
      <c r="W10" s="82">
        <f t="shared" si="5"/>
        <v>609350</v>
      </c>
      <c r="X10" s="29"/>
    </row>
    <row r="11" spans="6:24" ht="6.95" customHeight="1" x14ac:dyDescent="0.25">
      <c r="F11" s="96"/>
      <c r="G11" s="96"/>
      <c r="H11" s="96"/>
      <c r="I11" s="186"/>
      <c r="J11" s="96"/>
      <c r="L11" s="31"/>
      <c r="M11" s="31"/>
      <c r="N11" s="31"/>
      <c r="P11" s="31"/>
      <c r="Q11" s="29"/>
      <c r="R11" s="29"/>
      <c r="S11" s="31"/>
      <c r="T11" s="31"/>
      <c r="U11" s="31"/>
      <c r="W11" s="31"/>
      <c r="X11" s="29"/>
    </row>
    <row r="12" spans="6:24" ht="13.5" customHeight="1" x14ac:dyDescent="0.25">
      <c r="F12" s="288" t="s">
        <v>133</v>
      </c>
      <c r="G12" s="288"/>
      <c r="H12" s="288"/>
      <c r="I12" s="288"/>
      <c r="J12" s="288"/>
      <c r="L12" s="283" t="s">
        <v>133</v>
      </c>
      <c r="M12" s="283"/>
      <c r="N12" s="283"/>
      <c r="O12" s="283"/>
      <c r="P12" s="283"/>
      <c r="Q12" s="85"/>
      <c r="R12" s="85"/>
      <c r="S12" s="283" t="s">
        <v>133</v>
      </c>
      <c r="T12" s="283"/>
      <c r="U12" s="283"/>
      <c r="V12" s="283"/>
      <c r="W12" s="283"/>
      <c r="X12" s="85"/>
    </row>
    <row r="13" spans="6:24" ht="13.5" customHeight="1" x14ac:dyDescent="0.25">
      <c r="F13" s="174">
        <v>0</v>
      </c>
      <c r="G13" s="174">
        <v>24800</v>
      </c>
      <c r="H13" s="174">
        <v>0</v>
      </c>
      <c r="I13" s="185">
        <v>0.1</v>
      </c>
      <c r="J13" s="174">
        <v>0</v>
      </c>
      <c r="L13" s="26">
        <v>0</v>
      </c>
      <c r="M13" s="26">
        <v>23850</v>
      </c>
      <c r="N13" s="26">
        <v>0</v>
      </c>
      <c r="O13" s="36">
        <v>0.1</v>
      </c>
      <c r="P13" s="26">
        <v>0</v>
      </c>
      <c r="Q13" s="29"/>
      <c r="R13" s="29"/>
      <c r="S13" s="26">
        <v>0</v>
      </c>
      <c r="T13" s="26">
        <v>23200</v>
      </c>
      <c r="U13" s="26">
        <v>0</v>
      </c>
      <c r="V13" s="36">
        <v>0.1</v>
      </c>
      <c r="W13" s="26">
        <v>0</v>
      </c>
      <c r="X13" s="29"/>
    </row>
    <row r="14" spans="6:24" ht="13.5" customHeight="1" x14ac:dyDescent="0.25">
      <c r="F14" s="96">
        <f t="shared" ref="F14:F19" si="6">G13+1</f>
        <v>24801</v>
      </c>
      <c r="G14" s="96">
        <v>100800</v>
      </c>
      <c r="H14" s="93">
        <f>(G13-F13)*I13</f>
        <v>2480</v>
      </c>
      <c r="I14" s="186">
        <v>0.12</v>
      </c>
      <c r="J14" s="96">
        <f t="shared" ref="J14:J19" si="7">G13</f>
        <v>24800</v>
      </c>
      <c r="L14" s="29">
        <f>M13+1</f>
        <v>23851</v>
      </c>
      <c r="M14" s="29">
        <v>96950</v>
      </c>
      <c r="N14" s="34">
        <f>(M13-L13)*O13</f>
        <v>2385</v>
      </c>
      <c r="O14" s="81">
        <v>0.12</v>
      </c>
      <c r="P14" s="29">
        <f t="shared" ref="P14:P19" si="8">M13</f>
        <v>23850</v>
      </c>
      <c r="Q14" s="29"/>
      <c r="R14" s="29"/>
      <c r="S14" s="29">
        <f>T13+1</f>
        <v>23201</v>
      </c>
      <c r="T14" s="29">
        <v>94300</v>
      </c>
      <c r="U14" s="34">
        <f>(T13-S13)*V13</f>
        <v>2320</v>
      </c>
      <c r="V14" s="81">
        <v>0.12</v>
      </c>
      <c r="W14" s="29">
        <f t="shared" ref="W14:W19" si="9">T13</f>
        <v>23200</v>
      </c>
      <c r="X14" s="29"/>
    </row>
    <row r="15" spans="6:24" ht="13.5" customHeight="1" x14ac:dyDescent="0.25">
      <c r="F15" s="174">
        <f t="shared" si="6"/>
        <v>100801</v>
      </c>
      <c r="G15" s="174">
        <v>211400</v>
      </c>
      <c r="H15" s="187">
        <f>((G14-G13)*I14)+H14</f>
        <v>11600</v>
      </c>
      <c r="I15" s="185">
        <v>0.22</v>
      </c>
      <c r="J15" s="174">
        <f t="shared" si="7"/>
        <v>100800</v>
      </c>
      <c r="L15" s="26">
        <f t="shared" ref="L15:L19" si="10">M14+1</f>
        <v>96951</v>
      </c>
      <c r="M15" s="26">
        <v>206700</v>
      </c>
      <c r="N15" s="33">
        <f>((M14-M13)*O14)+N14</f>
        <v>11157</v>
      </c>
      <c r="O15" s="36">
        <v>0.22</v>
      </c>
      <c r="P15" s="26">
        <f t="shared" si="8"/>
        <v>96950</v>
      </c>
      <c r="Q15" s="29"/>
      <c r="R15" s="29"/>
      <c r="S15" s="26">
        <f t="shared" ref="S15:S19" si="11">T14+1</f>
        <v>94301</v>
      </c>
      <c r="T15" s="26">
        <v>201050</v>
      </c>
      <c r="U15" s="33">
        <f>((T14-T13)*V14)+U14</f>
        <v>10852</v>
      </c>
      <c r="V15" s="36">
        <v>0.22</v>
      </c>
      <c r="W15" s="26">
        <f t="shared" si="9"/>
        <v>94300</v>
      </c>
      <c r="X15" s="29"/>
    </row>
    <row r="16" spans="6:24" ht="13.5" customHeight="1" x14ac:dyDescent="0.25">
      <c r="F16" s="96">
        <f t="shared" si="6"/>
        <v>211401</v>
      </c>
      <c r="G16" s="96">
        <v>403550</v>
      </c>
      <c r="H16" s="93">
        <f>((G15-G14)*I15)+H15</f>
        <v>35932</v>
      </c>
      <c r="I16" s="186">
        <v>0.24</v>
      </c>
      <c r="J16" s="96">
        <f t="shared" si="7"/>
        <v>211400</v>
      </c>
      <c r="L16" s="29">
        <f t="shared" si="10"/>
        <v>206701</v>
      </c>
      <c r="M16" s="29">
        <v>394600</v>
      </c>
      <c r="N16" s="34">
        <f>((M15-M14)*O15)+N15</f>
        <v>35302</v>
      </c>
      <c r="O16" s="81">
        <v>0.24</v>
      </c>
      <c r="P16" s="29">
        <f t="shared" si="8"/>
        <v>206700</v>
      </c>
      <c r="Q16" s="29"/>
      <c r="R16" s="29"/>
      <c r="S16" s="29">
        <f t="shared" si="11"/>
        <v>201051</v>
      </c>
      <c r="T16" s="29">
        <v>383900</v>
      </c>
      <c r="U16" s="34">
        <f>((T15-T14)*V15)+U15</f>
        <v>34337</v>
      </c>
      <c r="V16" s="81">
        <v>0.24</v>
      </c>
      <c r="W16" s="29">
        <f t="shared" si="9"/>
        <v>201050</v>
      </c>
      <c r="X16" s="29"/>
    </row>
    <row r="17" spans="5:24" ht="13.5" customHeight="1" x14ac:dyDescent="0.25">
      <c r="F17" s="174">
        <f t="shared" si="6"/>
        <v>403551</v>
      </c>
      <c r="G17" s="174">
        <v>512450</v>
      </c>
      <c r="H17" s="187">
        <f>((G16-G15)*I16)+H16</f>
        <v>82048</v>
      </c>
      <c r="I17" s="185">
        <v>0.32</v>
      </c>
      <c r="J17" s="174">
        <f t="shared" si="7"/>
        <v>403550</v>
      </c>
      <c r="L17" s="26">
        <f t="shared" si="10"/>
        <v>394601</v>
      </c>
      <c r="M17" s="26">
        <v>501050</v>
      </c>
      <c r="N17" s="33">
        <f>((M16-M15)*O16)+N16</f>
        <v>80398</v>
      </c>
      <c r="O17" s="36">
        <v>0.32</v>
      </c>
      <c r="P17" s="26">
        <f t="shared" si="8"/>
        <v>394600</v>
      </c>
      <c r="Q17" s="29"/>
      <c r="R17" s="29"/>
      <c r="S17" s="26">
        <f t="shared" si="11"/>
        <v>383901</v>
      </c>
      <c r="T17" s="26">
        <v>487450</v>
      </c>
      <c r="U17" s="33">
        <f>((T16-T15)*V16)+U16</f>
        <v>78221</v>
      </c>
      <c r="V17" s="36">
        <v>0.32</v>
      </c>
      <c r="W17" s="26">
        <f t="shared" si="9"/>
        <v>383900</v>
      </c>
      <c r="X17" s="29"/>
    </row>
    <row r="18" spans="5:24" ht="13.5" customHeight="1" x14ac:dyDescent="0.25">
      <c r="F18" s="96">
        <f t="shared" si="6"/>
        <v>512451</v>
      </c>
      <c r="G18" s="96">
        <v>768700</v>
      </c>
      <c r="H18" s="93">
        <f>((G17-G16)*I17)+H17</f>
        <v>116896</v>
      </c>
      <c r="I18" s="186">
        <v>0.35</v>
      </c>
      <c r="J18" s="96">
        <f t="shared" si="7"/>
        <v>512450</v>
      </c>
      <c r="L18" s="29">
        <f t="shared" si="10"/>
        <v>501051</v>
      </c>
      <c r="M18" s="29">
        <v>751600</v>
      </c>
      <c r="N18" s="34">
        <f>((M17-M16)*O17)+N17</f>
        <v>114462</v>
      </c>
      <c r="O18" s="81">
        <v>0.35</v>
      </c>
      <c r="P18" s="29">
        <f t="shared" si="8"/>
        <v>501050</v>
      </c>
      <c r="Q18" s="29"/>
      <c r="R18" s="29"/>
      <c r="S18" s="29">
        <f t="shared" si="11"/>
        <v>487451</v>
      </c>
      <c r="T18" s="29">
        <v>731200</v>
      </c>
      <c r="U18" s="34">
        <f>((T17-T16)*V17)+U17</f>
        <v>111357</v>
      </c>
      <c r="V18" s="81">
        <v>0.35</v>
      </c>
      <c r="W18" s="29">
        <f t="shared" si="9"/>
        <v>487450</v>
      </c>
      <c r="X18" s="29"/>
    </row>
    <row r="19" spans="5:24" ht="13.5" customHeight="1" x14ac:dyDescent="0.25">
      <c r="F19" s="82">
        <f t="shared" si="6"/>
        <v>768701</v>
      </c>
      <c r="G19" s="82"/>
      <c r="H19" s="83">
        <f>((G18-G17)*I18)+H18</f>
        <v>206583.5</v>
      </c>
      <c r="I19" s="84">
        <v>0.37</v>
      </c>
      <c r="J19" s="82">
        <f t="shared" si="7"/>
        <v>768700</v>
      </c>
      <c r="L19" s="82">
        <f t="shared" si="10"/>
        <v>751601</v>
      </c>
      <c r="M19" s="82"/>
      <c r="N19" s="83">
        <f>((M18-M17)*O18)+N18</f>
        <v>202154.5</v>
      </c>
      <c r="O19" s="84">
        <v>0.37</v>
      </c>
      <c r="P19" s="82">
        <f t="shared" si="8"/>
        <v>751600</v>
      </c>
      <c r="Q19" s="29"/>
      <c r="R19" s="29"/>
      <c r="S19" s="82">
        <f t="shared" si="11"/>
        <v>731201</v>
      </c>
      <c r="T19" s="82"/>
      <c r="U19" s="83">
        <f>((T18-T17)*V18)+U18</f>
        <v>196669.5</v>
      </c>
      <c r="V19" s="84">
        <v>0.37</v>
      </c>
      <c r="W19" s="82">
        <f t="shared" si="9"/>
        <v>731200</v>
      </c>
      <c r="X19" s="29"/>
    </row>
    <row r="20" spans="5:24" ht="6.95" customHeight="1" x14ac:dyDescent="0.25">
      <c r="F20" s="96"/>
      <c r="G20" s="96"/>
      <c r="H20" s="96"/>
      <c r="I20" s="186"/>
      <c r="J20" s="96"/>
      <c r="L20" s="31"/>
      <c r="M20" s="31"/>
      <c r="N20" s="31"/>
      <c r="P20" s="31"/>
      <c r="Q20" s="29"/>
      <c r="R20" s="29"/>
      <c r="S20" s="31"/>
      <c r="T20" s="31"/>
      <c r="U20" s="31"/>
      <c r="W20" s="31"/>
      <c r="X20" s="29"/>
    </row>
    <row r="21" spans="5:24" ht="13.5" customHeight="1" x14ac:dyDescent="0.25">
      <c r="E21" s="193"/>
      <c r="F21" s="288" t="s">
        <v>19</v>
      </c>
      <c r="G21" s="288"/>
      <c r="H21" s="288"/>
      <c r="I21" s="288"/>
      <c r="J21" s="288"/>
      <c r="L21" s="283" t="s">
        <v>19</v>
      </c>
      <c r="M21" s="283"/>
      <c r="N21" s="283"/>
      <c r="O21" s="283"/>
      <c r="P21" s="283"/>
      <c r="Q21" s="85"/>
      <c r="R21" s="85"/>
      <c r="S21" s="283" t="s">
        <v>19</v>
      </c>
      <c r="T21" s="283"/>
      <c r="U21" s="283"/>
      <c r="V21" s="283"/>
      <c r="W21" s="283"/>
      <c r="X21" s="85"/>
    </row>
    <row r="22" spans="5:24" ht="13.5" customHeight="1" x14ac:dyDescent="0.25">
      <c r="E22" s="193"/>
      <c r="F22" s="174">
        <v>0</v>
      </c>
      <c r="G22" s="174">
        <v>12400</v>
      </c>
      <c r="H22" s="174">
        <v>0</v>
      </c>
      <c r="I22" s="185">
        <v>0.1</v>
      </c>
      <c r="J22" s="174">
        <v>0</v>
      </c>
      <c r="L22" s="26">
        <v>0</v>
      </c>
      <c r="M22" s="26">
        <v>11925</v>
      </c>
      <c r="N22" s="26">
        <v>0</v>
      </c>
      <c r="O22" s="36">
        <v>0.1</v>
      </c>
      <c r="P22" s="26">
        <v>0</v>
      </c>
      <c r="Q22" s="29"/>
      <c r="R22" s="29"/>
      <c r="S22" s="26">
        <v>0</v>
      </c>
      <c r="T22" s="26">
        <v>11600</v>
      </c>
      <c r="U22" s="26">
        <v>0</v>
      </c>
      <c r="V22" s="36">
        <v>0.1</v>
      </c>
      <c r="W22" s="26">
        <v>0</v>
      </c>
      <c r="X22" s="29"/>
    </row>
    <row r="23" spans="5:24" ht="13.5" customHeight="1" x14ac:dyDescent="0.25">
      <c r="E23" s="193"/>
      <c r="F23" s="96">
        <f t="shared" ref="F23:F28" si="12">G22+1</f>
        <v>12401</v>
      </c>
      <c r="G23" s="96">
        <v>50400</v>
      </c>
      <c r="H23" s="93">
        <f>(G22-F22)*I22</f>
        <v>1240</v>
      </c>
      <c r="I23" s="186">
        <v>0.12</v>
      </c>
      <c r="J23" s="96">
        <f t="shared" ref="J23:J28" si="13">G22</f>
        <v>12400</v>
      </c>
      <c r="L23" s="29">
        <f t="shared" ref="L23:L28" si="14">M22+1</f>
        <v>11926</v>
      </c>
      <c r="M23" s="29">
        <v>48475</v>
      </c>
      <c r="N23" s="34">
        <f>(M22-L22)*O22</f>
        <v>1192.5</v>
      </c>
      <c r="O23" s="81">
        <v>0.12</v>
      </c>
      <c r="P23" s="29">
        <f t="shared" ref="P23:P28" si="15">M22</f>
        <v>11925</v>
      </c>
      <c r="Q23" s="29"/>
      <c r="R23" s="29"/>
      <c r="S23" s="29">
        <f t="shared" ref="S23:S28" si="16">T22+1</f>
        <v>11601</v>
      </c>
      <c r="T23" s="29">
        <v>47150</v>
      </c>
      <c r="U23" s="34">
        <f>(T22-S22)*V22</f>
        <v>1160</v>
      </c>
      <c r="V23" s="81">
        <v>0.12</v>
      </c>
      <c r="W23" s="29">
        <f t="shared" ref="W23:W28" si="17">T22</f>
        <v>11600</v>
      </c>
      <c r="X23" s="29"/>
    </row>
    <row r="24" spans="5:24" ht="13.5" customHeight="1" x14ac:dyDescent="0.25">
      <c r="E24" s="193"/>
      <c r="F24" s="174">
        <f t="shared" si="12"/>
        <v>50401</v>
      </c>
      <c r="G24" s="174">
        <v>105700</v>
      </c>
      <c r="H24" s="187">
        <f>((G23-G22)*I23)+H23</f>
        <v>5800</v>
      </c>
      <c r="I24" s="185">
        <v>0.22</v>
      </c>
      <c r="J24" s="174">
        <f t="shared" si="13"/>
        <v>50400</v>
      </c>
      <c r="L24" s="26">
        <f t="shared" si="14"/>
        <v>48476</v>
      </c>
      <c r="M24" s="26">
        <v>103350</v>
      </c>
      <c r="N24" s="33">
        <f>((M23-M22)*O23)+N23</f>
        <v>5578.5</v>
      </c>
      <c r="O24" s="36">
        <v>0.22</v>
      </c>
      <c r="P24" s="26">
        <f t="shared" si="15"/>
        <v>48475</v>
      </c>
      <c r="Q24" s="29"/>
      <c r="R24" s="29"/>
      <c r="S24" s="26">
        <f t="shared" si="16"/>
        <v>47151</v>
      </c>
      <c r="T24" s="26">
        <v>100525</v>
      </c>
      <c r="U24" s="33">
        <f>((T23-T22)*V23)+U23</f>
        <v>5426</v>
      </c>
      <c r="V24" s="36">
        <v>0.22</v>
      </c>
      <c r="W24" s="26">
        <f t="shared" si="17"/>
        <v>47150</v>
      </c>
      <c r="X24" s="29"/>
    </row>
    <row r="25" spans="5:24" ht="13.5" customHeight="1" x14ac:dyDescent="0.25">
      <c r="E25" s="193"/>
      <c r="F25" s="96">
        <f t="shared" si="12"/>
        <v>105701</v>
      </c>
      <c r="G25" s="96">
        <v>201775</v>
      </c>
      <c r="H25" s="93">
        <f>((G24-G23)*I24)+H24</f>
        <v>17966</v>
      </c>
      <c r="I25" s="186">
        <v>0.24</v>
      </c>
      <c r="J25" s="96">
        <f t="shared" si="13"/>
        <v>105700</v>
      </c>
      <c r="L25" s="29">
        <f t="shared" si="14"/>
        <v>103351</v>
      </c>
      <c r="M25" s="29">
        <v>197300</v>
      </c>
      <c r="N25" s="34">
        <f>((M24-M23)*O24)+N24</f>
        <v>17651</v>
      </c>
      <c r="O25" s="81">
        <v>0.24</v>
      </c>
      <c r="P25" s="29">
        <f t="shared" si="15"/>
        <v>103350</v>
      </c>
      <c r="Q25" s="29"/>
      <c r="R25" s="29"/>
      <c r="S25" s="29">
        <f t="shared" si="16"/>
        <v>100526</v>
      </c>
      <c r="T25" s="29">
        <v>191950</v>
      </c>
      <c r="U25" s="34">
        <f>((T24-T23)*V24)+U24</f>
        <v>17168.5</v>
      </c>
      <c r="V25" s="81">
        <v>0.24</v>
      </c>
      <c r="W25" s="29">
        <f t="shared" si="17"/>
        <v>100525</v>
      </c>
      <c r="X25" s="29"/>
    </row>
    <row r="26" spans="5:24" ht="13.5" customHeight="1" x14ac:dyDescent="0.25">
      <c r="E26" s="193"/>
      <c r="F26" s="174">
        <f t="shared" si="12"/>
        <v>201776</v>
      </c>
      <c r="G26" s="174">
        <v>256225</v>
      </c>
      <c r="H26" s="187">
        <f>((G25-G24)*I25)+H25</f>
        <v>41024</v>
      </c>
      <c r="I26" s="185">
        <v>0.32</v>
      </c>
      <c r="J26" s="174">
        <f t="shared" si="13"/>
        <v>201775</v>
      </c>
      <c r="L26" s="26">
        <f t="shared" si="14"/>
        <v>197301</v>
      </c>
      <c r="M26" s="26">
        <v>250525</v>
      </c>
      <c r="N26" s="33">
        <f>((M25-M24)*O25)+N25</f>
        <v>40199</v>
      </c>
      <c r="O26" s="36">
        <v>0.32</v>
      </c>
      <c r="P26" s="26">
        <f t="shared" si="15"/>
        <v>197300</v>
      </c>
      <c r="Q26" s="29"/>
      <c r="R26" s="29"/>
      <c r="S26" s="26">
        <f t="shared" si="16"/>
        <v>191951</v>
      </c>
      <c r="T26" s="26">
        <v>243725</v>
      </c>
      <c r="U26" s="33">
        <f>((T25-T24)*V25)+U25</f>
        <v>39110.5</v>
      </c>
      <c r="V26" s="36">
        <v>0.32</v>
      </c>
      <c r="W26" s="26">
        <f t="shared" si="17"/>
        <v>191950</v>
      </c>
      <c r="X26" s="29"/>
    </row>
    <row r="27" spans="5:24" ht="13.5" customHeight="1" x14ac:dyDescent="0.25">
      <c r="E27" s="193"/>
      <c r="F27" s="96">
        <f t="shared" si="12"/>
        <v>256226</v>
      </c>
      <c r="G27" s="96">
        <v>384350</v>
      </c>
      <c r="H27" s="93">
        <f>((G26-G25)*I26)+H26</f>
        <v>58448</v>
      </c>
      <c r="I27" s="186">
        <v>0.35</v>
      </c>
      <c r="J27" s="96">
        <f t="shared" si="13"/>
        <v>256225</v>
      </c>
      <c r="L27" s="29">
        <f t="shared" si="14"/>
        <v>250526</v>
      </c>
      <c r="M27" s="29">
        <v>375800</v>
      </c>
      <c r="N27" s="34">
        <f>((M26-M25)*O26)+N26</f>
        <v>57231</v>
      </c>
      <c r="O27" s="81">
        <v>0.35</v>
      </c>
      <c r="P27" s="29">
        <f t="shared" si="15"/>
        <v>250525</v>
      </c>
      <c r="Q27" s="29"/>
      <c r="R27" s="29"/>
      <c r="S27" s="29">
        <f t="shared" si="16"/>
        <v>243726</v>
      </c>
      <c r="T27" s="29">
        <v>365600</v>
      </c>
      <c r="U27" s="34">
        <f>((T26-T25)*V26)+U26</f>
        <v>55678.5</v>
      </c>
      <c r="V27" s="81">
        <v>0.35</v>
      </c>
      <c r="W27" s="29">
        <f t="shared" si="17"/>
        <v>243725</v>
      </c>
      <c r="X27" s="29"/>
    </row>
    <row r="28" spans="5:24" ht="13.5" customHeight="1" x14ac:dyDescent="0.25">
      <c r="E28" s="193"/>
      <c r="F28" s="82">
        <f t="shared" si="12"/>
        <v>384351</v>
      </c>
      <c r="G28" s="82"/>
      <c r="H28" s="83">
        <f>((G27-G26)*I27)+H27</f>
        <v>103291.75</v>
      </c>
      <c r="I28" s="84">
        <v>0.37</v>
      </c>
      <c r="J28" s="82">
        <f t="shared" si="13"/>
        <v>384350</v>
      </c>
      <c r="L28" s="82">
        <f t="shared" si="14"/>
        <v>375801</v>
      </c>
      <c r="M28" s="82"/>
      <c r="N28" s="83">
        <f>((M27-M26)*O27)+N27</f>
        <v>101077.25</v>
      </c>
      <c r="O28" s="84">
        <v>0.37</v>
      </c>
      <c r="P28" s="82">
        <f t="shared" si="15"/>
        <v>375800</v>
      </c>
      <c r="Q28" s="29"/>
      <c r="R28" s="29"/>
      <c r="S28" s="82">
        <f t="shared" si="16"/>
        <v>365601</v>
      </c>
      <c r="T28" s="82"/>
      <c r="U28" s="83">
        <f>((T27-T26)*V27)+U27</f>
        <v>98334.75</v>
      </c>
      <c r="V28" s="84">
        <v>0.37</v>
      </c>
      <c r="W28" s="82">
        <f t="shared" si="17"/>
        <v>365600</v>
      </c>
      <c r="X28" s="29"/>
    </row>
    <row r="29" spans="5:24" ht="6.95" customHeight="1" x14ac:dyDescent="0.25">
      <c r="E29" s="193"/>
      <c r="F29" s="96"/>
      <c r="G29" s="96"/>
      <c r="H29" s="96"/>
      <c r="I29" s="186"/>
      <c r="J29" s="96"/>
      <c r="L29" s="31"/>
      <c r="M29" s="31"/>
      <c r="N29" s="31"/>
      <c r="P29" s="31"/>
      <c r="Q29" s="29"/>
      <c r="R29" s="29"/>
      <c r="S29" s="31"/>
      <c r="T29" s="31"/>
      <c r="U29" s="31"/>
      <c r="W29" s="31"/>
      <c r="X29" s="29"/>
    </row>
    <row r="30" spans="5:24" ht="13.5" customHeight="1" x14ac:dyDescent="0.25">
      <c r="E30" s="193"/>
      <c r="F30" s="288" t="s">
        <v>9</v>
      </c>
      <c r="G30" s="288"/>
      <c r="H30" s="288"/>
      <c r="I30" s="288"/>
      <c r="J30" s="288"/>
      <c r="L30" s="283" t="s">
        <v>9</v>
      </c>
      <c r="M30" s="283"/>
      <c r="N30" s="283"/>
      <c r="O30" s="283"/>
      <c r="P30" s="283"/>
      <c r="Q30" s="85"/>
      <c r="R30" s="85"/>
      <c r="S30" s="283" t="s">
        <v>9</v>
      </c>
      <c r="T30" s="283"/>
      <c r="U30" s="283"/>
      <c r="V30" s="283"/>
      <c r="W30" s="283"/>
      <c r="X30" s="85"/>
    </row>
    <row r="31" spans="5:24" ht="13.5" customHeight="1" x14ac:dyDescent="0.25">
      <c r="E31" s="193"/>
      <c r="F31" s="174">
        <v>0</v>
      </c>
      <c r="G31" s="174">
        <v>17700</v>
      </c>
      <c r="H31" s="174">
        <v>0</v>
      </c>
      <c r="I31" s="185">
        <v>0.1</v>
      </c>
      <c r="J31" s="174">
        <v>0</v>
      </c>
      <c r="L31" s="26">
        <v>0</v>
      </c>
      <c r="M31" s="26">
        <v>17000</v>
      </c>
      <c r="N31" s="26">
        <v>0</v>
      </c>
      <c r="O31" s="36">
        <v>0.1</v>
      </c>
      <c r="P31" s="26">
        <v>0</v>
      </c>
      <c r="Q31" s="29"/>
      <c r="R31" s="29"/>
      <c r="S31" s="26">
        <v>0</v>
      </c>
      <c r="T31" s="26">
        <v>16550</v>
      </c>
      <c r="U31" s="26">
        <v>0</v>
      </c>
      <c r="V31" s="36">
        <v>0.1</v>
      </c>
      <c r="W31" s="26">
        <v>0</v>
      </c>
      <c r="X31" s="29"/>
    </row>
    <row r="32" spans="5:24" ht="13.5" customHeight="1" x14ac:dyDescent="0.25">
      <c r="E32" s="193"/>
      <c r="F32" s="96">
        <f t="shared" ref="F32:F37" si="18">G31+1</f>
        <v>17701</v>
      </c>
      <c r="G32" s="96">
        <v>67450</v>
      </c>
      <c r="H32" s="93">
        <f>(G31-F31)*I31</f>
        <v>1770</v>
      </c>
      <c r="I32" s="186">
        <v>0.12</v>
      </c>
      <c r="J32" s="96">
        <f t="shared" ref="J32:J37" si="19">G31</f>
        <v>17700</v>
      </c>
      <c r="L32" s="29">
        <f t="shared" ref="L32:L37" si="20">M31+1</f>
        <v>17001</v>
      </c>
      <c r="M32" s="29">
        <v>64850</v>
      </c>
      <c r="N32" s="34">
        <f>(M31-L31)*O31</f>
        <v>1700</v>
      </c>
      <c r="O32" s="81">
        <v>0.12</v>
      </c>
      <c r="P32" s="29">
        <f t="shared" ref="P32:P37" si="21">M31</f>
        <v>17000</v>
      </c>
      <c r="Q32" s="29"/>
      <c r="R32" s="29"/>
      <c r="S32" s="29">
        <f t="shared" ref="S32:S37" si="22">T31+1</f>
        <v>16551</v>
      </c>
      <c r="T32" s="29">
        <v>63100</v>
      </c>
      <c r="U32" s="34">
        <f>(T31-S31)*V31</f>
        <v>1655</v>
      </c>
      <c r="V32" s="81">
        <v>0.12</v>
      </c>
      <c r="W32" s="29">
        <f t="shared" ref="W32:W37" si="23">T31</f>
        <v>16550</v>
      </c>
      <c r="X32" s="29"/>
    </row>
    <row r="33" spans="5:24" ht="13.5" customHeight="1" x14ac:dyDescent="0.25">
      <c r="E33" s="193"/>
      <c r="F33" s="174">
        <f t="shared" si="18"/>
        <v>67451</v>
      </c>
      <c r="G33" s="174">
        <v>105700</v>
      </c>
      <c r="H33" s="187">
        <f>((G32-G31)*I32)+H32</f>
        <v>7740</v>
      </c>
      <c r="I33" s="185">
        <v>0.22</v>
      </c>
      <c r="J33" s="174">
        <f t="shared" si="19"/>
        <v>67450</v>
      </c>
      <c r="L33" s="26">
        <f t="shared" si="20"/>
        <v>64851</v>
      </c>
      <c r="M33" s="26">
        <v>103350</v>
      </c>
      <c r="N33" s="33">
        <f>((M32-M31)*O32)+N32</f>
        <v>7442</v>
      </c>
      <c r="O33" s="36">
        <v>0.22</v>
      </c>
      <c r="P33" s="26">
        <f t="shared" si="21"/>
        <v>64850</v>
      </c>
      <c r="Q33" s="29"/>
      <c r="R33" s="29"/>
      <c r="S33" s="26">
        <f t="shared" si="22"/>
        <v>63101</v>
      </c>
      <c r="T33" s="26">
        <v>100500</v>
      </c>
      <c r="U33" s="33">
        <f>((T32-T31)*V32)+U32</f>
        <v>7241</v>
      </c>
      <c r="V33" s="36">
        <v>0.22</v>
      </c>
      <c r="W33" s="26">
        <f t="shared" si="23"/>
        <v>63100</v>
      </c>
      <c r="X33" s="29"/>
    </row>
    <row r="34" spans="5:24" ht="13.5" customHeight="1" x14ac:dyDescent="0.25">
      <c r="E34" s="193"/>
      <c r="F34" s="96">
        <f t="shared" si="18"/>
        <v>105701</v>
      </c>
      <c r="G34" s="96">
        <v>201750</v>
      </c>
      <c r="H34" s="93">
        <f>((G33-G32)*I33)+H33</f>
        <v>16155</v>
      </c>
      <c r="I34" s="186">
        <v>0.24</v>
      </c>
      <c r="J34" s="96">
        <f t="shared" si="19"/>
        <v>105700</v>
      </c>
      <c r="L34" s="29">
        <f t="shared" si="20"/>
        <v>103351</v>
      </c>
      <c r="M34" s="29">
        <v>197300</v>
      </c>
      <c r="N34" s="34">
        <f>((M33-M32)*O33)+N33</f>
        <v>15912</v>
      </c>
      <c r="O34" s="81">
        <v>0.24</v>
      </c>
      <c r="P34" s="29">
        <f t="shared" si="21"/>
        <v>103350</v>
      </c>
      <c r="Q34" s="29"/>
      <c r="R34" s="29"/>
      <c r="S34" s="29">
        <f t="shared" si="22"/>
        <v>100501</v>
      </c>
      <c r="T34" s="29">
        <v>191950</v>
      </c>
      <c r="U34" s="34">
        <f>((T33-T32)*V33)+U33</f>
        <v>15469</v>
      </c>
      <c r="V34" s="81">
        <v>0.24</v>
      </c>
      <c r="W34" s="29">
        <f t="shared" si="23"/>
        <v>100500</v>
      </c>
      <c r="X34" s="29"/>
    </row>
    <row r="35" spans="5:24" ht="13.5" customHeight="1" x14ac:dyDescent="0.25">
      <c r="E35" s="193"/>
      <c r="F35" s="174">
        <f t="shared" si="18"/>
        <v>201751</v>
      </c>
      <c r="G35" s="174">
        <v>256200</v>
      </c>
      <c r="H35" s="187">
        <f>((G34-G33)*I34)+H34</f>
        <v>39207</v>
      </c>
      <c r="I35" s="185">
        <v>0.32</v>
      </c>
      <c r="J35" s="174">
        <f t="shared" si="19"/>
        <v>201750</v>
      </c>
      <c r="L35" s="26">
        <f t="shared" si="20"/>
        <v>197301</v>
      </c>
      <c r="M35" s="26">
        <v>250500</v>
      </c>
      <c r="N35" s="33">
        <f>((M34-M33)*O34)+N34</f>
        <v>38460</v>
      </c>
      <c r="O35" s="36">
        <v>0.32</v>
      </c>
      <c r="P35" s="26">
        <f t="shared" si="21"/>
        <v>197300</v>
      </c>
      <c r="Q35" s="29"/>
      <c r="R35" s="29"/>
      <c r="S35" s="26">
        <f t="shared" si="22"/>
        <v>191951</v>
      </c>
      <c r="T35" s="26">
        <v>243700</v>
      </c>
      <c r="U35" s="33">
        <f>((T34-T33)*V34)+U34</f>
        <v>37417</v>
      </c>
      <c r="V35" s="36">
        <v>0.32</v>
      </c>
      <c r="W35" s="26">
        <f t="shared" si="23"/>
        <v>191950</v>
      </c>
      <c r="X35" s="29"/>
    </row>
    <row r="36" spans="5:24" ht="13.5" customHeight="1" x14ac:dyDescent="0.25">
      <c r="E36" s="193"/>
      <c r="F36" s="96">
        <f t="shared" si="18"/>
        <v>256201</v>
      </c>
      <c r="G36" s="96">
        <v>640600</v>
      </c>
      <c r="H36" s="93">
        <f>((G35-G34)*I35)+H35</f>
        <v>56631</v>
      </c>
      <c r="I36" s="186">
        <v>0.35</v>
      </c>
      <c r="J36" s="96">
        <f t="shared" si="19"/>
        <v>256200</v>
      </c>
      <c r="L36" s="29">
        <f t="shared" si="20"/>
        <v>250501</v>
      </c>
      <c r="M36" s="29">
        <v>626350</v>
      </c>
      <c r="N36" s="34">
        <f>((M35-M34)*O35)+N35</f>
        <v>55484</v>
      </c>
      <c r="O36" s="81">
        <v>0.35</v>
      </c>
      <c r="P36" s="29">
        <f t="shared" si="21"/>
        <v>250500</v>
      </c>
      <c r="Q36" s="29"/>
      <c r="R36" s="29"/>
      <c r="S36" s="29">
        <f t="shared" si="22"/>
        <v>243701</v>
      </c>
      <c r="T36" s="29">
        <v>609350</v>
      </c>
      <c r="U36" s="34">
        <f>((T35-T34)*V35)+U35</f>
        <v>53977</v>
      </c>
      <c r="V36" s="81">
        <v>0.35</v>
      </c>
      <c r="W36" s="29">
        <f t="shared" si="23"/>
        <v>243700</v>
      </c>
      <c r="X36" s="29"/>
    </row>
    <row r="37" spans="5:24" ht="13.5" customHeight="1" x14ac:dyDescent="0.25">
      <c r="E37" s="193"/>
      <c r="F37" s="82">
        <f t="shared" si="18"/>
        <v>640601</v>
      </c>
      <c r="G37" s="82"/>
      <c r="H37" s="83">
        <f>((G36-G35)*I36)+H36</f>
        <v>191171</v>
      </c>
      <c r="I37" s="84">
        <v>0.37</v>
      </c>
      <c r="J37" s="82">
        <f t="shared" si="19"/>
        <v>640600</v>
      </c>
      <c r="L37" s="82">
        <f t="shared" si="20"/>
        <v>626351</v>
      </c>
      <c r="M37" s="82"/>
      <c r="N37" s="83">
        <f>((M36-M35)*O36)+N36</f>
        <v>187031.5</v>
      </c>
      <c r="O37" s="84">
        <v>0.37</v>
      </c>
      <c r="P37" s="82">
        <f t="shared" si="21"/>
        <v>626350</v>
      </c>
      <c r="Q37" s="29"/>
      <c r="R37" s="29"/>
      <c r="S37" s="82">
        <f t="shared" si="22"/>
        <v>609351</v>
      </c>
      <c r="T37" s="82"/>
      <c r="U37" s="83">
        <f>((T36-T35)*V36)+U36</f>
        <v>181954.5</v>
      </c>
      <c r="V37" s="84">
        <v>0.37</v>
      </c>
      <c r="W37" s="82">
        <f t="shared" si="23"/>
        <v>609350</v>
      </c>
      <c r="X37" s="29"/>
    </row>
    <row r="38" spans="5:24" ht="6.95" customHeight="1" x14ac:dyDescent="0.25">
      <c r="E38" s="193"/>
      <c r="F38" s="96"/>
      <c r="G38" s="96"/>
      <c r="H38" s="96"/>
      <c r="I38" s="186"/>
      <c r="J38" s="96"/>
      <c r="L38" s="31"/>
      <c r="M38" s="31"/>
      <c r="N38" s="31"/>
      <c r="P38" s="31"/>
      <c r="Q38" s="29"/>
      <c r="R38" s="29"/>
      <c r="S38" s="31"/>
      <c r="T38" s="31"/>
      <c r="U38" s="31"/>
      <c r="W38" s="31"/>
      <c r="X38" s="29"/>
    </row>
    <row r="39" spans="5:24" ht="13.5" customHeight="1" x14ac:dyDescent="0.25">
      <c r="E39" s="193"/>
      <c r="F39" s="288" t="s">
        <v>134</v>
      </c>
      <c r="G39" s="288"/>
      <c r="H39" s="288"/>
      <c r="I39" s="288"/>
      <c r="J39" s="288"/>
      <c r="L39" s="283" t="s">
        <v>134</v>
      </c>
      <c r="M39" s="283"/>
      <c r="N39" s="283"/>
      <c r="O39" s="283"/>
      <c r="P39" s="283"/>
      <c r="Q39" s="85"/>
      <c r="R39" s="85"/>
      <c r="S39" s="283" t="s">
        <v>134</v>
      </c>
      <c r="T39" s="283"/>
      <c r="U39" s="283"/>
      <c r="V39" s="283"/>
      <c r="W39" s="283"/>
      <c r="X39" s="85"/>
    </row>
    <row r="40" spans="5:24" ht="13.5" customHeight="1" x14ac:dyDescent="0.25">
      <c r="E40" s="193"/>
      <c r="F40" s="174">
        <v>0</v>
      </c>
      <c r="G40" s="174">
        <v>3300</v>
      </c>
      <c r="H40" s="174">
        <v>0</v>
      </c>
      <c r="I40" s="185">
        <v>0.1</v>
      </c>
      <c r="J40" s="174">
        <f>G39</f>
        <v>0</v>
      </c>
      <c r="L40" s="26">
        <v>0</v>
      </c>
      <c r="M40" s="26">
        <v>3150</v>
      </c>
      <c r="N40" s="26">
        <v>0</v>
      </c>
      <c r="O40" s="36">
        <v>0.1</v>
      </c>
      <c r="P40" s="26">
        <f>M39</f>
        <v>0</v>
      </c>
      <c r="Q40" s="29"/>
      <c r="R40" s="29"/>
      <c r="S40" s="26">
        <v>0</v>
      </c>
      <c r="T40" s="26">
        <v>3100</v>
      </c>
      <c r="U40" s="26">
        <v>0</v>
      </c>
      <c r="V40" s="36">
        <v>0.1</v>
      </c>
      <c r="W40" s="26">
        <f>T39</f>
        <v>0</v>
      </c>
      <c r="X40" s="29"/>
    </row>
    <row r="41" spans="5:24" ht="13.5" customHeight="1" x14ac:dyDescent="0.25">
      <c r="E41" s="193"/>
      <c r="F41" s="96">
        <f>G40+1</f>
        <v>3301</v>
      </c>
      <c r="G41" s="96">
        <v>11700</v>
      </c>
      <c r="H41" s="93">
        <f>(G40-F40)*I40</f>
        <v>330</v>
      </c>
      <c r="I41" s="186">
        <v>0.24</v>
      </c>
      <c r="J41" s="96">
        <f>G40</f>
        <v>3300</v>
      </c>
      <c r="L41" s="29">
        <f>M40+1</f>
        <v>3151</v>
      </c>
      <c r="M41" s="29">
        <v>11450</v>
      </c>
      <c r="N41" s="34">
        <f>(M40-L40)*O40</f>
        <v>315</v>
      </c>
      <c r="O41" s="81">
        <v>0.24</v>
      </c>
      <c r="P41" s="29">
        <f>M40</f>
        <v>3150</v>
      </c>
      <c r="Q41" s="29"/>
      <c r="R41" s="29"/>
      <c r="S41" s="29">
        <f>T40+1</f>
        <v>3101</v>
      </c>
      <c r="T41" s="29">
        <v>11150</v>
      </c>
      <c r="U41" s="34">
        <f>(T40-S40)*V40</f>
        <v>310</v>
      </c>
      <c r="V41" s="81">
        <v>0.24</v>
      </c>
      <c r="W41" s="29">
        <f>T40</f>
        <v>3100</v>
      </c>
      <c r="X41" s="29"/>
    </row>
    <row r="42" spans="5:24" ht="13.5" customHeight="1" x14ac:dyDescent="0.25">
      <c r="E42" s="193"/>
      <c r="F42" s="174">
        <f>G41+1</f>
        <v>11701</v>
      </c>
      <c r="G42" s="174">
        <v>16000</v>
      </c>
      <c r="H42" s="187">
        <f>((G41-G40)*I41)+H41</f>
        <v>2346</v>
      </c>
      <c r="I42" s="185">
        <v>0.35</v>
      </c>
      <c r="J42" s="174">
        <f>G41</f>
        <v>11700</v>
      </c>
      <c r="L42" s="26">
        <f>M41+1</f>
        <v>11451</v>
      </c>
      <c r="M42" s="26">
        <v>15650</v>
      </c>
      <c r="N42" s="33">
        <f>((M41-M40)*O41)+N41</f>
        <v>2307</v>
      </c>
      <c r="O42" s="36">
        <v>0.35</v>
      </c>
      <c r="P42" s="26">
        <f>M41</f>
        <v>11450</v>
      </c>
      <c r="Q42" s="29"/>
      <c r="R42" s="29"/>
      <c r="S42" s="26">
        <f>T41+1</f>
        <v>11151</v>
      </c>
      <c r="T42" s="26">
        <v>15200</v>
      </c>
      <c r="U42" s="33">
        <f>((T41-T40)*V41)+U41</f>
        <v>2242</v>
      </c>
      <c r="V42" s="36">
        <v>0.35</v>
      </c>
      <c r="W42" s="26">
        <f>T41</f>
        <v>11150</v>
      </c>
      <c r="X42" s="29"/>
    </row>
    <row r="43" spans="5:24" ht="13.5" customHeight="1" x14ac:dyDescent="0.25">
      <c r="E43" s="193"/>
      <c r="F43" s="188">
        <f>G42+1</f>
        <v>16001</v>
      </c>
      <c r="G43" s="42"/>
      <c r="H43" s="189">
        <f>((G42-G41)*I42)+H42</f>
        <v>3851</v>
      </c>
      <c r="I43" s="190">
        <v>0.37</v>
      </c>
      <c r="J43" s="188">
        <f>G42</f>
        <v>16000</v>
      </c>
      <c r="L43" s="43">
        <f>M42+1</f>
        <v>15651</v>
      </c>
      <c r="M43" s="42"/>
      <c r="N43" s="86">
        <f>((M42-M41)*O42)+N42</f>
        <v>3777</v>
      </c>
      <c r="O43" s="87">
        <v>0.37</v>
      </c>
      <c r="P43" s="43">
        <f>M42</f>
        <v>15650</v>
      </c>
      <c r="Q43" s="29"/>
      <c r="R43" s="29"/>
      <c r="S43" s="43">
        <f>T42+1</f>
        <v>15201</v>
      </c>
      <c r="T43" s="42"/>
      <c r="U43" s="86">
        <f>((T42-T41)*V42)+U42</f>
        <v>3659.5</v>
      </c>
      <c r="V43" s="87">
        <v>0.37</v>
      </c>
      <c r="W43" s="43">
        <f>T42</f>
        <v>15200</v>
      </c>
      <c r="X43" s="29"/>
    </row>
    <row r="44" spans="5:24" ht="6" customHeight="1" x14ac:dyDescent="0.25">
      <c r="E44" s="193"/>
      <c r="F44" s="96"/>
      <c r="G44" s="40"/>
      <c r="H44" s="93"/>
      <c r="I44" s="186"/>
      <c r="J44" s="96"/>
      <c r="L44" s="31"/>
      <c r="N44" s="35"/>
      <c r="P44" s="31"/>
      <c r="Q44" s="29"/>
      <c r="R44" s="29"/>
      <c r="S44" s="31"/>
      <c r="U44" s="35"/>
      <c r="W44" s="31"/>
      <c r="X44" s="29"/>
    </row>
    <row r="45" spans="5:24" ht="13.5" customHeight="1" x14ac:dyDescent="0.25">
      <c r="E45" s="193"/>
      <c r="F45" s="289" t="s">
        <v>135</v>
      </c>
      <c r="G45" s="289"/>
      <c r="H45" s="289"/>
      <c r="I45" s="289"/>
      <c r="J45" s="289"/>
      <c r="L45" s="285" t="s">
        <v>135</v>
      </c>
      <c r="M45" s="285"/>
      <c r="N45" s="285"/>
      <c r="O45" s="285"/>
      <c r="P45" s="285"/>
      <c r="Q45" s="88"/>
      <c r="R45" s="88"/>
      <c r="S45" s="285" t="s">
        <v>135</v>
      </c>
      <c r="T45" s="285"/>
      <c r="U45" s="285"/>
      <c r="V45" s="285"/>
      <c r="W45" s="285"/>
      <c r="X45" s="88"/>
    </row>
    <row r="46" spans="5:24" ht="13.5" customHeight="1" x14ac:dyDescent="0.25">
      <c r="E46" s="193"/>
      <c r="F46" s="284" t="s">
        <v>132</v>
      </c>
      <c r="G46" s="284"/>
      <c r="H46" s="284"/>
      <c r="I46" s="284"/>
      <c r="J46" s="284"/>
      <c r="L46" s="284" t="s">
        <v>132</v>
      </c>
      <c r="M46" s="284"/>
      <c r="N46" s="284"/>
      <c r="O46" s="284"/>
      <c r="P46" s="284"/>
      <c r="Q46" s="80"/>
      <c r="R46" s="80"/>
      <c r="S46" s="284" t="s">
        <v>132</v>
      </c>
      <c r="T46" s="284"/>
      <c r="U46" s="284"/>
      <c r="V46" s="284"/>
      <c r="W46" s="284"/>
      <c r="X46" s="80"/>
    </row>
    <row r="47" spans="5:24" ht="13.5" customHeight="1" x14ac:dyDescent="0.25">
      <c r="E47" s="193"/>
      <c r="F47" s="174">
        <v>0</v>
      </c>
      <c r="G47" s="174">
        <v>49450</v>
      </c>
      <c r="H47" s="39"/>
      <c r="I47" s="185">
        <v>0</v>
      </c>
      <c r="J47" s="174">
        <f>G46</f>
        <v>0</v>
      </c>
      <c r="L47" s="26">
        <v>0</v>
      </c>
      <c r="M47" s="26">
        <v>48350</v>
      </c>
      <c r="N47" s="39"/>
      <c r="O47" s="36">
        <v>0</v>
      </c>
      <c r="P47" s="26">
        <f>M46</f>
        <v>0</v>
      </c>
      <c r="Q47" s="29"/>
      <c r="R47" s="29"/>
      <c r="S47" s="26">
        <v>0</v>
      </c>
      <c r="T47" s="26">
        <v>47025</v>
      </c>
      <c r="U47" s="39"/>
      <c r="V47" s="36">
        <v>0</v>
      </c>
      <c r="W47" s="26">
        <f>T46</f>
        <v>0</v>
      </c>
      <c r="X47" s="29"/>
    </row>
    <row r="48" spans="5:24" ht="13.5" customHeight="1" x14ac:dyDescent="0.25">
      <c r="E48" s="193"/>
      <c r="F48" s="96">
        <f>G47+1</f>
        <v>49451</v>
      </c>
      <c r="G48" s="96">
        <v>545500</v>
      </c>
      <c r="H48" s="40"/>
      <c r="I48" s="186">
        <v>0.15</v>
      </c>
      <c r="J48" s="96">
        <f>G47</f>
        <v>49450</v>
      </c>
      <c r="L48" s="29">
        <f>M47+1</f>
        <v>48351</v>
      </c>
      <c r="M48" s="29">
        <v>533400</v>
      </c>
      <c r="O48" s="81">
        <v>0.15</v>
      </c>
      <c r="P48" s="29">
        <f>M47</f>
        <v>48350</v>
      </c>
      <c r="Q48" s="29"/>
      <c r="R48" s="29"/>
      <c r="S48" s="29">
        <f>T47+1</f>
        <v>47026</v>
      </c>
      <c r="T48" s="29">
        <v>518900</v>
      </c>
      <c r="V48" s="81">
        <v>0.15</v>
      </c>
      <c r="W48" s="29">
        <f>T47</f>
        <v>47025</v>
      </c>
      <c r="X48" s="29"/>
    </row>
    <row r="49" spans="5:24" ht="13.5" customHeight="1" x14ac:dyDescent="0.25">
      <c r="F49" s="82">
        <f>G48+1</f>
        <v>545501</v>
      </c>
      <c r="G49" s="82"/>
      <c r="H49" s="126"/>
      <c r="I49" s="84">
        <v>0.2</v>
      </c>
      <c r="J49" s="82">
        <f>G48</f>
        <v>545500</v>
      </c>
      <c r="L49" s="82">
        <f>M48+1</f>
        <v>533401</v>
      </c>
      <c r="M49" s="82"/>
      <c r="N49" s="126"/>
      <c r="O49" s="84">
        <v>0.2</v>
      </c>
      <c r="P49" s="82">
        <f>M48</f>
        <v>533400</v>
      </c>
      <c r="Q49" s="29"/>
      <c r="R49" s="29"/>
      <c r="S49" s="82">
        <f>T48+1</f>
        <v>518901</v>
      </c>
      <c r="T49" s="82"/>
      <c r="U49" s="126"/>
      <c r="V49" s="84">
        <v>0.2</v>
      </c>
      <c r="W49" s="82">
        <f>T48</f>
        <v>518900</v>
      </c>
      <c r="X49" s="29"/>
    </row>
    <row r="50" spans="5:24" ht="6.95" customHeight="1" x14ac:dyDescent="0.25">
      <c r="E50" s="193"/>
      <c r="F50" s="40"/>
      <c r="G50" s="40"/>
      <c r="H50" s="40"/>
      <c r="I50" s="186"/>
      <c r="J50" s="40"/>
    </row>
    <row r="51" spans="5:24" ht="13.5" customHeight="1" x14ac:dyDescent="0.25">
      <c r="E51" s="193"/>
      <c r="F51" s="288" t="s">
        <v>133</v>
      </c>
      <c r="G51" s="288"/>
      <c r="H51" s="288"/>
      <c r="I51" s="288"/>
      <c r="J51" s="288"/>
      <c r="L51" s="283" t="s">
        <v>133</v>
      </c>
      <c r="M51" s="283"/>
      <c r="N51" s="283"/>
      <c r="O51" s="283"/>
      <c r="P51" s="283"/>
      <c r="Q51" s="85"/>
      <c r="R51" s="85"/>
      <c r="S51" s="283" t="s">
        <v>133</v>
      </c>
      <c r="T51" s="283"/>
      <c r="U51" s="283"/>
      <c r="V51" s="283"/>
      <c r="W51" s="283"/>
      <c r="X51" s="85"/>
    </row>
    <row r="52" spans="5:24" ht="13.5" customHeight="1" x14ac:dyDescent="0.25">
      <c r="E52" s="193"/>
      <c r="F52" s="174">
        <v>0</v>
      </c>
      <c r="G52" s="174">
        <v>98900</v>
      </c>
      <c r="H52" s="39"/>
      <c r="I52" s="185">
        <v>0</v>
      </c>
      <c r="J52" s="174">
        <f>G51</f>
        <v>0</v>
      </c>
      <c r="L52" s="26">
        <v>0</v>
      </c>
      <c r="M52" s="26">
        <v>96700</v>
      </c>
      <c r="N52" s="39"/>
      <c r="O52" s="36">
        <v>0</v>
      </c>
      <c r="P52" s="26">
        <f>M51</f>
        <v>0</v>
      </c>
      <c r="Q52" s="29"/>
      <c r="R52" s="29"/>
      <c r="S52" s="26">
        <v>0</v>
      </c>
      <c r="T52" s="26">
        <v>94050</v>
      </c>
      <c r="U52" s="39"/>
      <c r="V52" s="36">
        <v>0</v>
      </c>
      <c r="W52" s="26">
        <f>T51</f>
        <v>0</v>
      </c>
      <c r="X52" s="29"/>
    </row>
    <row r="53" spans="5:24" ht="13.5" customHeight="1" x14ac:dyDescent="0.25">
      <c r="E53" s="193"/>
      <c r="F53" s="96">
        <f>G52+1</f>
        <v>98901</v>
      </c>
      <c r="G53" s="96">
        <v>613700</v>
      </c>
      <c r="H53" s="40"/>
      <c r="I53" s="186">
        <v>0.15</v>
      </c>
      <c r="J53" s="96">
        <f>G52</f>
        <v>98900</v>
      </c>
      <c r="L53" s="29">
        <f>M52+1</f>
        <v>96701</v>
      </c>
      <c r="M53" s="29">
        <v>600050</v>
      </c>
      <c r="O53" s="81">
        <v>0.15</v>
      </c>
      <c r="P53" s="29">
        <f>M52</f>
        <v>96700</v>
      </c>
      <c r="Q53" s="29"/>
      <c r="R53" s="29"/>
      <c r="S53" s="29">
        <f>T52+1</f>
        <v>94051</v>
      </c>
      <c r="T53" s="29">
        <v>583750</v>
      </c>
      <c r="V53" s="81">
        <v>0.15</v>
      </c>
      <c r="W53" s="29">
        <f>T52</f>
        <v>94050</v>
      </c>
      <c r="X53" s="29"/>
    </row>
    <row r="54" spans="5:24" ht="13.5" customHeight="1" x14ac:dyDescent="0.25">
      <c r="F54" s="82">
        <f>G53+1</f>
        <v>613701</v>
      </c>
      <c r="G54" s="82"/>
      <c r="H54" s="126"/>
      <c r="I54" s="84">
        <v>0.2</v>
      </c>
      <c r="J54" s="82">
        <f>G53</f>
        <v>613700</v>
      </c>
      <c r="L54" s="82">
        <f>M53+1</f>
        <v>600051</v>
      </c>
      <c r="M54" s="82"/>
      <c r="N54" s="126"/>
      <c r="O54" s="84">
        <v>0.2</v>
      </c>
      <c r="P54" s="82">
        <f>M53</f>
        <v>600050</v>
      </c>
      <c r="Q54" s="29"/>
      <c r="R54" s="29"/>
      <c r="S54" s="82">
        <f>T53+1</f>
        <v>583751</v>
      </c>
      <c r="T54" s="82"/>
      <c r="U54" s="126"/>
      <c r="V54" s="84">
        <v>0.2</v>
      </c>
      <c r="W54" s="82">
        <f>T53</f>
        <v>583750</v>
      </c>
      <c r="X54" s="29"/>
    </row>
    <row r="55" spans="5:24" ht="6.95" customHeight="1" x14ac:dyDescent="0.25">
      <c r="E55" s="193"/>
      <c r="F55" s="40"/>
      <c r="G55" s="40"/>
      <c r="H55" s="40"/>
      <c r="I55" s="186"/>
      <c r="J55" s="40"/>
    </row>
    <row r="56" spans="5:24" ht="13.5" customHeight="1" x14ac:dyDescent="0.25">
      <c r="E56" s="193"/>
      <c r="F56" s="288" t="s">
        <v>19</v>
      </c>
      <c r="G56" s="288"/>
      <c r="H56" s="288"/>
      <c r="I56" s="288"/>
      <c r="J56" s="288"/>
      <c r="L56" s="283" t="s">
        <v>19</v>
      </c>
      <c r="M56" s="283"/>
      <c r="N56" s="283"/>
      <c r="O56" s="283"/>
      <c r="P56" s="283"/>
      <c r="Q56" s="85"/>
      <c r="R56" s="85"/>
      <c r="S56" s="283" t="s">
        <v>19</v>
      </c>
      <c r="T56" s="283"/>
      <c r="U56" s="283"/>
      <c r="V56" s="283"/>
      <c r="W56" s="283"/>
      <c r="X56" s="85"/>
    </row>
    <row r="57" spans="5:24" ht="13.5" customHeight="1" x14ac:dyDescent="0.25">
      <c r="E57" s="193"/>
      <c r="F57" s="174">
        <v>0</v>
      </c>
      <c r="G57" s="174">
        <v>49450</v>
      </c>
      <c r="H57" s="39"/>
      <c r="I57" s="185">
        <v>0</v>
      </c>
      <c r="J57" s="174">
        <f>G56</f>
        <v>0</v>
      </c>
      <c r="L57" s="26">
        <v>0</v>
      </c>
      <c r="M57" s="26">
        <v>48350</v>
      </c>
      <c r="N57" s="39"/>
      <c r="O57" s="36">
        <v>0</v>
      </c>
      <c r="P57" s="26">
        <f>M56</f>
        <v>0</v>
      </c>
      <c r="Q57" s="29"/>
      <c r="R57" s="29"/>
      <c r="S57" s="26">
        <v>0</v>
      </c>
      <c r="T57" s="26">
        <v>47025</v>
      </c>
      <c r="U57" s="39"/>
      <c r="V57" s="36">
        <v>0</v>
      </c>
      <c r="W57" s="26">
        <f>T56</f>
        <v>0</v>
      </c>
      <c r="X57" s="29"/>
    </row>
    <row r="58" spans="5:24" ht="13.5" customHeight="1" x14ac:dyDescent="0.25">
      <c r="E58" s="193"/>
      <c r="F58" s="96">
        <f>G57+1</f>
        <v>49451</v>
      </c>
      <c r="G58" s="198">
        <v>306850</v>
      </c>
      <c r="H58" s="40"/>
      <c r="I58" s="186">
        <v>0.15</v>
      </c>
      <c r="J58" s="96">
        <f>G57</f>
        <v>49450</v>
      </c>
      <c r="L58" s="29">
        <f>M57+1</f>
        <v>48351</v>
      </c>
      <c r="M58" s="29">
        <v>300000</v>
      </c>
      <c r="O58" s="81">
        <v>0.15</v>
      </c>
      <c r="P58" s="29">
        <f>M57</f>
        <v>48350</v>
      </c>
      <c r="Q58" s="29"/>
      <c r="R58" s="29"/>
      <c r="S58" s="29">
        <f>T57+1</f>
        <v>47026</v>
      </c>
      <c r="T58" s="29">
        <v>291850</v>
      </c>
      <c r="V58" s="81">
        <v>0.15</v>
      </c>
      <c r="W58" s="29">
        <f>T57</f>
        <v>47025</v>
      </c>
      <c r="X58" s="29"/>
    </row>
    <row r="59" spans="5:24" ht="13.5" customHeight="1" thickBot="1" x14ac:dyDescent="0.3">
      <c r="F59" s="82">
        <f>G58+1</f>
        <v>306851</v>
      </c>
      <c r="G59" s="174"/>
      <c r="H59" s="126"/>
      <c r="I59" s="84">
        <v>0.2</v>
      </c>
      <c r="J59" s="82">
        <f>G59</f>
        <v>0</v>
      </c>
      <c r="L59" s="82">
        <f>M58+1</f>
        <v>300001</v>
      </c>
      <c r="M59" s="82"/>
      <c r="N59" s="126"/>
      <c r="O59" s="84">
        <v>0.2</v>
      </c>
      <c r="P59" s="82">
        <f>M58</f>
        <v>300000</v>
      </c>
      <c r="Q59" s="29"/>
      <c r="R59" s="29"/>
      <c r="S59" s="82">
        <f>T58+1</f>
        <v>291851</v>
      </c>
      <c r="T59" s="82"/>
      <c r="U59" s="126"/>
      <c r="V59" s="84">
        <v>0.2</v>
      </c>
      <c r="W59" s="82">
        <f>T58</f>
        <v>291850</v>
      </c>
      <c r="X59" s="29"/>
    </row>
    <row r="60" spans="5:24" ht="6.95" customHeight="1" x14ac:dyDescent="0.25">
      <c r="E60" s="193"/>
      <c r="F60" s="40"/>
      <c r="G60" s="276"/>
      <c r="H60" s="40"/>
      <c r="I60" s="186"/>
      <c r="J60" s="40"/>
    </row>
    <row r="61" spans="5:24" ht="13.5" customHeight="1" x14ac:dyDescent="0.25">
      <c r="E61" s="193"/>
      <c r="F61" s="288" t="s">
        <v>9</v>
      </c>
      <c r="G61" s="288"/>
      <c r="H61" s="288"/>
      <c r="I61" s="288"/>
      <c r="J61" s="288"/>
      <c r="L61" s="283" t="s">
        <v>9</v>
      </c>
      <c r="M61" s="283"/>
      <c r="N61" s="283"/>
      <c r="O61" s="283"/>
      <c r="P61" s="283"/>
      <c r="Q61" s="85"/>
      <c r="R61" s="85"/>
      <c r="S61" s="283" t="s">
        <v>9</v>
      </c>
      <c r="T61" s="283"/>
      <c r="U61" s="283"/>
      <c r="V61" s="283"/>
      <c r="W61" s="283"/>
      <c r="X61" s="85"/>
    </row>
    <row r="62" spans="5:24" ht="13.5" customHeight="1" x14ac:dyDescent="0.25">
      <c r="E62" s="193"/>
      <c r="F62" s="174">
        <v>0</v>
      </c>
      <c r="G62" s="174">
        <v>66200</v>
      </c>
      <c r="H62" s="39"/>
      <c r="I62" s="185">
        <v>0</v>
      </c>
      <c r="J62" s="174">
        <f>G61</f>
        <v>0</v>
      </c>
      <c r="L62" s="26">
        <v>0</v>
      </c>
      <c r="M62" s="26">
        <v>64750</v>
      </c>
      <c r="N62" s="39"/>
      <c r="O62" s="36">
        <v>0</v>
      </c>
      <c r="P62" s="26">
        <f>M61</f>
        <v>0</v>
      </c>
      <c r="Q62" s="29"/>
      <c r="R62" s="29"/>
      <c r="S62" s="26">
        <v>0</v>
      </c>
      <c r="T62" s="26">
        <v>63000</v>
      </c>
      <c r="U62" s="39"/>
      <c r="V62" s="36">
        <v>0</v>
      </c>
      <c r="W62" s="26">
        <f>T61</f>
        <v>0</v>
      </c>
      <c r="X62" s="29"/>
    </row>
    <row r="63" spans="5:24" ht="13.5" customHeight="1" x14ac:dyDescent="0.25">
      <c r="E63" s="193"/>
      <c r="F63" s="96">
        <f>G62+1</f>
        <v>66201</v>
      </c>
      <c r="G63" s="96">
        <v>579600</v>
      </c>
      <c r="H63" s="40"/>
      <c r="I63" s="186">
        <v>0.15</v>
      </c>
      <c r="J63" s="96">
        <f>G62</f>
        <v>66200</v>
      </c>
      <c r="L63" s="29">
        <f>M62+1</f>
        <v>64751</v>
      </c>
      <c r="M63" s="29">
        <v>566700</v>
      </c>
      <c r="O63" s="81">
        <v>0.15</v>
      </c>
      <c r="P63" s="29">
        <f>M62</f>
        <v>64750</v>
      </c>
      <c r="Q63" s="29"/>
      <c r="R63" s="29"/>
      <c r="S63" s="29">
        <f>T62+1</f>
        <v>63001</v>
      </c>
      <c r="T63" s="29">
        <v>551350</v>
      </c>
      <c r="V63" s="81">
        <v>0.15</v>
      </c>
      <c r="W63" s="29">
        <f>T62</f>
        <v>63000</v>
      </c>
      <c r="X63" s="29"/>
    </row>
    <row r="64" spans="5:24" ht="13.5" customHeight="1" x14ac:dyDescent="0.25">
      <c r="F64" s="82">
        <f>G63+1</f>
        <v>579601</v>
      </c>
      <c r="G64" s="82"/>
      <c r="H64" s="126"/>
      <c r="I64" s="84">
        <v>0.2</v>
      </c>
      <c r="J64" s="82">
        <f>G63</f>
        <v>579600</v>
      </c>
      <c r="L64" s="82">
        <f>M63+1</f>
        <v>566701</v>
      </c>
      <c r="M64" s="82"/>
      <c r="N64" s="126"/>
      <c r="O64" s="84">
        <v>0.2</v>
      </c>
      <c r="P64" s="82">
        <f>M63</f>
        <v>566700</v>
      </c>
      <c r="Q64" s="29"/>
      <c r="R64" s="29"/>
      <c r="S64" s="82">
        <f>T63+1</f>
        <v>551351</v>
      </c>
      <c r="T64" s="82"/>
      <c r="U64" s="126"/>
      <c r="V64" s="84">
        <v>0.2</v>
      </c>
      <c r="W64" s="82">
        <f>T63</f>
        <v>551350</v>
      </c>
      <c r="X64" s="29"/>
    </row>
    <row r="65" spans="5:24" ht="6.95" customHeight="1" x14ac:dyDescent="0.25">
      <c r="E65" s="193"/>
      <c r="F65" s="40"/>
      <c r="G65" s="40"/>
      <c r="H65" s="40"/>
      <c r="I65" s="186"/>
      <c r="J65" s="40"/>
    </row>
    <row r="66" spans="5:24" ht="13.5" customHeight="1" x14ac:dyDescent="0.25">
      <c r="E66" s="193"/>
      <c r="F66" s="288" t="s">
        <v>134</v>
      </c>
      <c r="G66" s="288"/>
      <c r="H66" s="288"/>
      <c r="I66" s="288"/>
      <c r="J66" s="288"/>
      <c r="L66" s="283" t="s">
        <v>134</v>
      </c>
      <c r="M66" s="283"/>
      <c r="N66" s="283"/>
      <c r="O66" s="283"/>
      <c r="P66" s="283"/>
      <c r="Q66" s="85"/>
      <c r="R66" s="85"/>
      <c r="S66" s="283" t="s">
        <v>134</v>
      </c>
      <c r="T66" s="283"/>
      <c r="U66" s="283"/>
      <c r="V66" s="283"/>
      <c r="W66" s="283"/>
      <c r="X66" s="85"/>
    </row>
    <row r="67" spans="5:24" ht="13.5" customHeight="1" x14ac:dyDescent="0.25">
      <c r="E67" s="193"/>
      <c r="F67" s="174">
        <v>0</v>
      </c>
      <c r="G67" s="174">
        <v>3300</v>
      </c>
      <c r="H67" s="39"/>
      <c r="I67" s="185">
        <v>0</v>
      </c>
      <c r="J67" s="174">
        <f>G66</f>
        <v>0</v>
      </c>
      <c r="L67" s="26">
        <v>0</v>
      </c>
      <c r="M67" s="26">
        <v>3250</v>
      </c>
      <c r="N67" s="39"/>
      <c r="O67" s="36">
        <v>0</v>
      </c>
      <c r="P67" s="26">
        <f>M66</f>
        <v>0</v>
      </c>
      <c r="Q67" s="29"/>
      <c r="R67" s="29"/>
      <c r="S67" s="26">
        <v>0</v>
      </c>
      <c r="T67" s="26">
        <v>3150</v>
      </c>
      <c r="U67" s="39"/>
      <c r="V67" s="36">
        <v>0</v>
      </c>
      <c r="W67" s="26">
        <f>T66</f>
        <v>0</v>
      </c>
      <c r="X67" s="29"/>
    </row>
    <row r="68" spans="5:24" ht="13.5" customHeight="1" x14ac:dyDescent="0.25">
      <c r="E68" s="193"/>
      <c r="F68" s="96">
        <f>G67+1</f>
        <v>3301</v>
      </c>
      <c r="G68" s="96">
        <v>16250</v>
      </c>
      <c r="H68" s="40"/>
      <c r="I68" s="186">
        <v>0.15</v>
      </c>
      <c r="J68" s="96">
        <f>G67</f>
        <v>3300</v>
      </c>
      <c r="L68" s="29">
        <f>M67+1</f>
        <v>3251</v>
      </c>
      <c r="M68" s="29">
        <v>15900</v>
      </c>
      <c r="O68" s="81">
        <v>0.15</v>
      </c>
      <c r="P68" s="29">
        <f>M67</f>
        <v>3250</v>
      </c>
      <c r="Q68" s="29"/>
      <c r="R68" s="29"/>
      <c r="S68" s="29">
        <f>T67+1</f>
        <v>3151</v>
      </c>
      <c r="T68" s="29">
        <v>15450</v>
      </c>
      <c r="V68" s="81">
        <v>0.15</v>
      </c>
      <c r="W68" s="29">
        <f>T67</f>
        <v>3150</v>
      </c>
      <c r="X68" s="29"/>
    </row>
    <row r="69" spans="5:24" ht="13.5" customHeight="1" x14ac:dyDescent="0.25">
      <c r="F69" s="82">
        <f>G68+1</f>
        <v>16251</v>
      </c>
      <c r="G69" s="82"/>
      <c r="H69" s="126"/>
      <c r="I69" s="84">
        <v>0.2</v>
      </c>
      <c r="J69" s="82">
        <f>G68</f>
        <v>16250</v>
      </c>
      <c r="L69" s="82">
        <f>M68+1</f>
        <v>15901</v>
      </c>
      <c r="M69" s="82"/>
      <c r="N69" s="126"/>
      <c r="O69" s="84">
        <v>0.2</v>
      </c>
      <c r="P69" s="82">
        <f>M68</f>
        <v>15900</v>
      </c>
      <c r="Q69" s="29"/>
      <c r="R69" s="29"/>
      <c r="S69" s="82">
        <f>T68+1</f>
        <v>15451</v>
      </c>
      <c r="T69" s="82"/>
      <c r="U69" s="126"/>
      <c r="V69" s="84">
        <v>0.2</v>
      </c>
      <c r="W69" s="82">
        <f>T68</f>
        <v>15450</v>
      </c>
      <c r="X69" s="29"/>
    </row>
    <row r="70" spans="5:24" x14ac:dyDescent="0.25">
      <c r="L70" s="29"/>
      <c r="M70" s="29"/>
      <c r="N70" s="34"/>
      <c r="O70" s="81"/>
      <c r="P70" s="29"/>
    </row>
    <row r="71" spans="5:24" x14ac:dyDescent="0.25">
      <c r="L71" s="29"/>
      <c r="M71" s="29"/>
      <c r="N71" s="34"/>
      <c r="O71" s="81"/>
      <c r="P71" s="29"/>
    </row>
    <row r="72" spans="5:24" x14ac:dyDescent="0.25">
      <c r="L72" s="29"/>
      <c r="M72" s="29"/>
      <c r="N72" s="34"/>
      <c r="O72" s="81"/>
      <c r="P72" s="29"/>
    </row>
    <row r="73" spans="5:24" x14ac:dyDescent="0.25">
      <c r="L73" s="29"/>
      <c r="M73" s="29"/>
      <c r="N73" s="34"/>
      <c r="O73" s="81"/>
      <c r="P73" s="29"/>
    </row>
    <row r="74" spans="5:24" x14ac:dyDescent="0.25">
      <c r="L74" s="29"/>
      <c r="M74" s="29"/>
      <c r="N74" s="34"/>
      <c r="O74" s="81"/>
      <c r="P74" s="29"/>
    </row>
    <row r="75" spans="5:24" x14ac:dyDescent="0.25">
      <c r="L75" s="29"/>
      <c r="M75" s="29"/>
      <c r="N75" s="29"/>
      <c r="O75" s="81"/>
      <c r="P75" s="29"/>
    </row>
    <row r="76" spans="5:24" x14ac:dyDescent="0.25">
      <c r="L76" s="286"/>
      <c r="M76" s="286"/>
      <c r="N76" s="286"/>
      <c r="O76" s="286"/>
      <c r="P76" s="286"/>
    </row>
    <row r="77" spans="5:24" x14ac:dyDescent="0.25">
      <c r="L77" s="29"/>
      <c r="M77" s="29"/>
      <c r="N77" s="29"/>
      <c r="O77" s="81"/>
      <c r="P77" s="29"/>
    </row>
    <row r="78" spans="5:24" x14ac:dyDescent="0.25">
      <c r="L78" s="29"/>
      <c r="M78" s="29"/>
      <c r="N78" s="34"/>
      <c r="O78" s="81"/>
      <c r="P78" s="29"/>
    </row>
    <row r="79" spans="5:24" x14ac:dyDescent="0.25">
      <c r="L79" s="29"/>
      <c r="M79" s="29"/>
      <c r="N79" s="34"/>
      <c r="O79" s="81"/>
      <c r="P79" s="29"/>
    </row>
    <row r="80" spans="5:24" x14ac:dyDescent="0.25">
      <c r="L80" s="29"/>
      <c r="M80" s="29"/>
      <c r="N80" s="34"/>
      <c r="O80" s="81"/>
      <c r="P80" s="29"/>
    </row>
    <row r="81" spans="12:16" x14ac:dyDescent="0.25">
      <c r="L81" s="29"/>
      <c r="M81" s="29"/>
      <c r="N81" s="34"/>
      <c r="O81" s="81"/>
      <c r="P81" s="29"/>
    </row>
    <row r="82" spans="12:16" x14ac:dyDescent="0.25">
      <c r="L82" s="29"/>
      <c r="M82" s="29"/>
      <c r="N82" s="34"/>
      <c r="O82" s="81"/>
      <c r="P82" s="29"/>
    </row>
    <row r="83" spans="12:16" x14ac:dyDescent="0.25">
      <c r="L83" s="29"/>
      <c r="M83" s="29"/>
      <c r="N83" s="34"/>
      <c r="O83" s="81"/>
      <c r="P83" s="29"/>
    </row>
    <row r="84" spans="12:16" x14ac:dyDescent="0.25">
      <c r="L84" s="29"/>
      <c r="M84" s="29"/>
      <c r="N84" s="29"/>
      <c r="O84" s="81"/>
      <c r="P84" s="29"/>
    </row>
    <row r="85" spans="12:16" x14ac:dyDescent="0.25">
      <c r="L85" s="286"/>
      <c r="M85" s="286"/>
      <c r="N85" s="286"/>
      <c r="O85" s="286"/>
      <c r="P85" s="286"/>
    </row>
    <row r="86" spans="12:16" x14ac:dyDescent="0.25">
      <c r="L86" s="29"/>
      <c r="M86" s="29"/>
      <c r="N86" s="29"/>
      <c r="O86" s="81"/>
      <c r="P86" s="29"/>
    </row>
    <row r="87" spans="12:16" x14ac:dyDescent="0.25">
      <c r="L87" s="29"/>
      <c r="M87" s="29"/>
      <c r="N87" s="34"/>
      <c r="O87" s="81"/>
      <c r="P87" s="29"/>
    </row>
    <row r="88" spans="12:16" x14ac:dyDescent="0.25">
      <c r="L88" s="29"/>
      <c r="M88" s="29"/>
      <c r="N88" s="34"/>
      <c r="O88" s="81"/>
      <c r="P88" s="29"/>
    </row>
    <row r="89" spans="12:16" x14ac:dyDescent="0.25">
      <c r="L89" s="29"/>
      <c r="M89" s="29"/>
      <c r="N89" s="34"/>
      <c r="O89" s="81"/>
      <c r="P89" s="29"/>
    </row>
    <row r="90" spans="12:16" x14ac:dyDescent="0.25">
      <c r="L90" s="29"/>
      <c r="M90" s="29"/>
      <c r="N90" s="34"/>
      <c r="O90" s="81"/>
      <c r="P90" s="29"/>
    </row>
    <row r="91" spans="12:16" x14ac:dyDescent="0.25">
      <c r="L91" s="29"/>
      <c r="M91" s="29"/>
      <c r="N91" s="34"/>
      <c r="O91" s="81"/>
      <c r="P91" s="29"/>
    </row>
    <row r="92" spans="12:16" x14ac:dyDescent="0.25">
      <c r="L92" s="29"/>
      <c r="M92" s="29"/>
      <c r="N92" s="34"/>
      <c r="O92" s="81"/>
      <c r="P92" s="29"/>
    </row>
    <row r="93" spans="12:16" x14ac:dyDescent="0.25">
      <c r="L93" s="29"/>
      <c r="M93" s="29"/>
      <c r="N93" s="29"/>
      <c r="O93" s="81"/>
      <c r="P93" s="29"/>
    </row>
    <row r="94" spans="12:16" x14ac:dyDescent="0.25">
      <c r="L94" s="286"/>
      <c r="M94" s="286"/>
      <c r="N94" s="286"/>
      <c r="O94" s="286"/>
      <c r="P94" s="286"/>
    </row>
    <row r="95" spans="12:16" x14ac:dyDescent="0.25">
      <c r="L95" s="29"/>
      <c r="M95" s="29"/>
      <c r="N95" s="29"/>
      <c r="O95" s="81"/>
      <c r="P95" s="29"/>
    </row>
    <row r="96" spans="12:16" x14ac:dyDescent="0.25">
      <c r="L96" s="29"/>
      <c r="M96" s="29"/>
      <c r="N96" s="34"/>
      <c r="O96" s="81"/>
      <c r="P96" s="29"/>
    </row>
    <row r="97" spans="12:16" x14ac:dyDescent="0.25">
      <c r="L97" s="29"/>
      <c r="M97" s="29"/>
      <c r="N97" s="34"/>
      <c r="O97" s="81"/>
      <c r="P97" s="29"/>
    </row>
    <row r="98" spans="12:16" x14ac:dyDescent="0.25">
      <c r="L98" s="29"/>
      <c r="M98" s="29"/>
      <c r="N98" s="34"/>
      <c r="O98" s="81"/>
      <c r="P98" s="29"/>
    </row>
    <row r="99" spans="12:16" x14ac:dyDescent="0.25">
      <c r="L99" s="29"/>
      <c r="M99" s="29"/>
      <c r="N99" s="34"/>
      <c r="O99" s="81"/>
      <c r="P99" s="29"/>
    </row>
    <row r="100" spans="12:16" x14ac:dyDescent="0.25">
      <c r="L100" s="29"/>
      <c r="M100" s="29"/>
      <c r="N100" s="34"/>
      <c r="O100" s="81"/>
      <c r="P100" s="29"/>
    </row>
    <row r="101" spans="12:16" x14ac:dyDescent="0.25">
      <c r="L101" s="29"/>
      <c r="M101" s="29"/>
      <c r="N101" s="34"/>
      <c r="O101" s="81"/>
      <c r="P101" s="29"/>
    </row>
    <row r="102" spans="12:16" x14ac:dyDescent="0.25">
      <c r="L102" s="29"/>
      <c r="M102" s="29"/>
      <c r="N102" s="29"/>
      <c r="O102" s="81"/>
      <c r="P102" s="29"/>
    </row>
    <row r="103" spans="12:16" x14ac:dyDescent="0.25">
      <c r="L103" s="286"/>
      <c r="M103" s="286"/>
      <c r="N103" s="286"/>
      <c r="O103" s="286"/>
      <c r="P103" s="286"/>
    </row>
    <row r="104" spans="12:16" x14ac:dyDescent="0.25">
      <c r="L104" s="29"/>
      <c r="M104" s="29"/>
      <c r="N104" s="29"/>
      <c r="O104" s="81"/>
      <c r="P104" s="29"/>
    </row>
    <row r="105" spans="12:16" x14ac:dyDescent="0.25">
      <c r="L105" s="29"/>
      <c r="M105" s="29"/>
      <c r="N105" s="34"/>
      <c r="O105" s="81"/>
      <c r="P105" s="29"/>
    </row>
    <row r="106" spans="12:16" x14ac:dyDescent="0.25">
      <c r="L106" s="29"/>
      <c r="M106" s="29"/>
      <c r="N106" s="34"/>
      <c r="O106" s="81"/>
      <c r="P106" s="29"/>
    </row>
    <row r="107" spans="12:16" x14ac:dyDescent="0.25">
      <c r="L107" s="29"/>
      <c r="N107" s="34"/>
      <c r="O107" s="81"/>
      <c r="P107" s="29"/>
    </row>
    <row r="108" spans="12:16" x14ac:dyDescent="0.25">
      <c r="L108" s="29"/>
      <c r="N108" s="34"/>
      <c r="O108" s="81"/>
      <c r="P108" s="29"/>
    </row>
    <row r="109" spans="12:16" x14ac:dyDescent="0.25">
      <c r="L109" s="286"/>
      <c r="M109" s="286"/>
      <c r="N109" s="286"/>
      <c r="O109" s="286"/>
      <c r="P109" s="286"/>
    </row>
    <row r="110" spans="12:16" x14ac:dyDescent="0.25">
      <c r="L110" s="287"/>
      <c r="M110" s="287"/>
      <c r="N110" s="287"/>
      <c r="O110" s="287"/>
      <c r="P110" s="287"/>
    </row>
    <row r="111" spans="12:16" x14ac:dyDescent="0.25">
      <c r="L111" s="29"/>
      <c r="M111" s="29"/>
      <c r="O111" s="81"/>
      <c r="P111" s="29"/>
    </row>
    <row r="112" spans="12:16" x14ac:dyDescent="0.25">
      <c r="L112" s="29"/>
      <c r="M112" s="29"/>
      <c r="O112" s="81"/>
      <c r="P112" s="29"/>
    </row>
    <row r="113" spans="12:16" x14ac:dyDescent="0.25">
      <c r="L113" s="29"/>
      <c r="M113" s="29"/>
      <c r="O113" s="81"/>
      <c r="P113" s="29"/>
    </row>
    <row r="114" spans="12:16" x14ac:dyDescent="0.25">
      <c r="O114" s="81"/>
    </row>
    <row r="115" spans="12:16" x14ac:dyDescent="0.25">
      <c r="L115" s="286"/>
      <c r="M115" s="286"/>
      <c r="N115" s="286"/>
      <c r="O115" s="286"/>
      <c r="P115" s="286"/>
    </row>
    <row r="116" spans="12:16" x14ac:dyDescent="0.25">
      <c r="L116" s="29"/>
      <c r="M116" s="29"/>
      <c r="O116" s="81"/>
      <c r="P116" s="29"/>
    </row>
    <row r="117" spans="12:16" x14ac:dyDescent="0.25">
      <c r="L117" s="29"/>
      <c r="M117" s="29"/>
      <c r="O117" s="81"/>
      <c r="P117" s="29"/>
    </row>
    <row r="118" spans="12:16" x14ac:dyDescent="0.25">
      <c r="L118" s="29"/>
      <c r="M118" s="29"/>
      <c r="O118" s="81"/>
      <c r="P118" s="29"/>
    </row>
    <row r="119" spans="12:16" x14ac:dyDescent="0.25">
      <c r="O119" s="81"/>
    </row>
    <row r="120" spans="12:16" x14ac:dyDescent="0.25">
      <c r="L120" s="286"/>
      <c r="M120" s="286"/>
      <c r="N120" s="286"/>
      <c r="O120" s="286"/>
      <c r="P120" s="286"/>
    </row>
    <row r="121" spans="12:16" x14ac:dyDescent="0.25">
      <c r="L121" s="29"/>
      <c r="M121" s="29"/>
      <c r="O121" s="81"/>
      <c r="P121" s="29"/>
    </row>
    <row r="122" spans="12:16" x14ac:dyDescent="0.25">
      <c r="L122" s="29"/>
      <c r="M122" s="29"/>
      <c r="O122" s="81"/>
      <c r="P122" s="29"/>
    </row>
    <row r="123" spans="12:16" x14ac:dyDescent="0.25">
      <c r="L123" s="29"/>
      <c r="M123" s="29"/>
      <c r="O123" s="81"/>
      <c r="P123" s="29"/>
    </row>
    <row r="124" spans="12:16" x14ac:dyDescent="0.25">
      <c r="O124" s="81"/>
    </row>
    <row r="125" spans="12:16" x14ac:dyDescent="0.25">
      <c r="L125" s="286"/>
      <c r="M125" s="286"/>
      <c r="N125" s="286"/>
      <c r="O125" s="286"/>
      <c r="P125" s="286"/>
    </row>
    <row r="126" spans="12:16" x14ac:dyDescent="0.25">
      <c r="L126" s="29"/>
      <c r="M126" s="29"/>
      <c r="O126" s="81"/>
      <c r="P126" s="29"/>
    </row>
    <row r="127" spans="12:16" x14ac:dyDescent="0.25">
      <c r="L127" s="29"/>
      <c r="M127" s="29"/>
      <c r="O127" s="81"/>
      <c r="P127" s="29"/>
    </row>
    <row r="128" spans="12:16" x14ac:dyDescent="0.25">
      <c r="L128" s="29"/>
      <c r="M128" s="29"/>
      <c r="O128" s="81"/>
      <c r="P128" s="29"/>
    </row>
    <row r="129" spans="12:16" x14ac:dyDescent="0.25">
      <c r="O129" s="81"/>
    </row>
    <row r="130" spans="12:16" x14ac:dyDescent="0.25">
      <c r="L130" s="286"/>
      <c r="M130" s="286"/>
      <c r="N130" s="286"/>
      <c r="O130" s="286"/>
      <c r="P130" s="286"/>
    </row>
    <row r="131" spans="12:16" x14ac:dyDescent="0.25">
      <c r="L131" s="29"/>
      <c r="M131" s="29"/>
      <c r="O131" s="81"/>
      <c r="P131" s="29"/>
    </row>
    <row r="132" spans="12:16" x14ac:dyDescent="0.25">
      <c r="L132" s="29"/>
      <c r="M132" s="29"/>
      <c r="O132" s="81"/>
      <c r="P132" s="29"/>
    </row>
    <row r="133" spans="12:16" x14ac:dyDescent="0.25">
      <c r="L133" s="29"/>
      <c r="M133" s="29"/>
      <c r="O133" s="81"/>
      <c r="P133" s="29"/>
    </row>
  </sheetData>
  <mergeCells count="46">
    <mergeCell ref="F61:J61"/>
    <mergeCell ref="F66:J66"/>
    <mergeCell ref="F39:J39"/>
    <mergeCell ref="F45:J45"/>
    <mergeCell ref="F46:J46"/>
    <mergeCell ref="F51:J51"/>
    <mergeCell ref="F56:J56"/>
    <mergeCell ref="F1:J1"/>
    <mergeCell ref="F3:J3"/>
    <mergeCell ref="F12:J12"/>
    <mergeCell ref="F21:J21"/>
    <mergeCell ref="F30:J30"/>
    <mergeCell ref="L125:P125"/>
    <mergeCell ref="L130:P130"/>
    <mergeCell ref="L103:P103"/>
    <mergeCell ref="L109:P109"/>
    <mergeCell ref="L110:P110"/>
    <mergeCell ref="L115:P115"/>
    <mergeCell ref="L120:P120"/>
    <mergeCell ref="L76:P76"/>
    <mergeCell ref="L85:P85"/>
    <mergeCell ref="L94:P94"/>
    <mergeCell ref="L12:P12"/>
    <mergeCell ref="L21:P21"/>
    <mergeCell ref="L66:P66"/>
    <mergeCell ref="L56:P56"/>
    <mergeCell ref="L61:P61"/>
    <mergeCell ref="L46:P46"/>
    <mergeCell ref="S46:W46"/>
    <mergeCell ref="L1:P1"/>
    <mergeCell ref="S1:W1"/>
    <mergeCell ref="L3:P3"/>
    <mergeCell ref="S3:W3"/>
    <mergeCell ref="S21:W21"/>
    <mergeCell ref="S12:W12"/>
    <mergeCell ref="L30:P30"/>
    <mergeCell ref="S30:W30"/>
    <mergeCell ref="L39:P39"/>
    <mergeCell ref="S39:W39"/>
    <mergeCell ref="L45:P45"/>
    <mergeCell ref="S45:W45"/>
    <mergeCell ref="S61:W61"/>
    <mergeCell ref="S56:W56"/>
    <mergeCell ref="S66:W66"/>
    <mergeCell ref="L51:P51"/>
    <mergeCell ref="S51:W51"/>
  </mergeCells>
  <printOptions horizontalCentered="1"/>
  <pageMargins left="0.5" right="0.5" top="1" bottom="1" header="0.4" footer="0.4"/>
  <pageSetup scale="75" fitToWidth="3"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colBreaks count="2" manualBreakCount="2">
    <brk id="11" max="74" man="1"/>
    <brk id="18" max="74"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2210-C997-4304-A86B-F61951D46E85}">
  <sheetPr>
    <pageSetUpPr fitToPage="1"/>
  </sheetPr>
  <dimension ref="A1:O102"/>
  <sheetViews>
    <sheetView topLeftCell="A17" zoomScaleNormal="100" workbookViewId="0">
      <selection activeCell="K46" sqref="K46"/>
    </sheetView>
  </sheetViews>
  <sheetFormatPr defaultColWidth="8.85546875" defaultRowHeight="15" customHeight="1" x14ac:dyDescent="0.25"/>
  <cols>
    <col min="1" max="1" width="42.85546875" style="12" customWidth="1"/>
    <col min="2" max="2" width="18.7109375" style="12" bestFit="1" customWidth="1"/>
    <col min="3" max="3" width="14.28515625" style="12" bestFit="1" customWidth="1"/>
    <col min="4" max="4" width="11.42578125" style="12" customWidth="1"/>
    <col min="5" max="5" width="5.28515625" style="12" customWidth="1"/>
    <col min="6" max="6" width="45.42578125" style="12" customWidth="1"/>
    <col min="7" max="7" width="14" style="12" customWidth="1"/>
    <col min="8" max="8" width="14.140625" style="12" customWidth="1"/>
    <col min="9" max="9" width="11.85546875" style="12" customWidth="1"/>
    <col min="10" max="10" width="8.85546875" style="12" customWidth="1"/>
    <col min="11" max="11" width="14.140625" style="12" customWidth="1"/>
    <col min="12" max="12" width="30.7109375" style="12" customWidth="1"/>
    <col min="13" max="16384" width="8.85546875" style="12"/>
  </cols>
  <sheetData>
    <row r="1" spans="1:14" x14ac:dyDescent="0.25">
      <c r="A1" s="122"/>
      <c r="B1" s="122">
        <v>2026</v>
      </c>
      <c r="C1" s="122">
        <v>2025</v>
      </c>
      <c r="D1" s="122">
        <v>2024</v>
      </c>
      <c r="F1" s="122"/>
      <c r="G1" s="122">
        <v>2026</v>
      </c>
      <c r="H1" s="122">
        <v>2025</v>
      </c>
      <c r="I1" s="122">
        <v>2024</v>
      </c>
    </row>
    <row r="2" spans="1:14" x14ac:dyDescent="0.25">
      <c r="A2" s="290" t="s">
        <v>136</v>
      </c>
      <c r="B2" s="290"/>
      <c r="C2" s="290"/>
      <c r="D2" s="290"/>
      <c r="F2" s="297" t="s">
        <v>137</v>
      </c>
      <c r="G2" s="297"/>
      <c r="H2" s="297"/>
      <c r="I2" s="297"/>
    </row>
    <row r="3" spans="1:14" x14ac:dyDescent="0.25">
      <c r="A3" s="20" t="s">
        <v>138</v>
      </c>
      <c r="B3" s="191">
        <v>132900</v>
      </c>
      <c r="C3" s="49">
        <v>130000</v>
      </c>
      <c r="D3" s="49">
        <v>126500</v>
      </c>
      <c r="F3" t="s">
        <v>139</v>
      </c>
      <c r="G3" s="50">
        <v>10000</v>
      </c>
      <c r="H3" s="74"/>
    </row>
    <row r="4" spans="1:14" x14ac:dyDescent="0.25">
      <c r="A4" s="290" t="s">
        <v>140</v>
      </c>
      <c r="B4" s="290"/>
      <c r="C4" s="290"/>
      <c r="D4" s="290"/>
      <c r="F4" s="20" t="s">
        <v>141</v>
      </c>
      <c r="G4" s="49">
        <v>100000</v>
      </c>
    </row>
    <row r="5" spans="1:14" x14ac:dyDescent="0.25">
      <c r="A5" s="131" t="s">
        <v>142</v>
      </c>
      <c r="B5" s="26">
        <v>600</v>
      </c>
      <c r="C5" s="26">
        <v>600</v>
      </c>
      <c r="D5" s="26">
        <v>600</v>
      </c>
      <c r="F5" s="12" t="s">
        <v>143</v>
      </c>
      <c r="G5" s="50">
        <v>200000</v>
      </c>
    </row>
    <row r="6" spans="1:14" x14ac:dyDescent="0.25">
      <c r="A6" s="12" t="s">
        <v>144</v>
      </c>
      <c r="B6" s="74"/>
      <c r="C6" s="74" t="s">
        <v>145</v>
      </c>
      <c r="F6" s="20" t="s">
        <v>146</v>
      </c>
      <c r="G6" s="49">
        <v>149000</v>
      </c>
    </row>
    <row r="7" spans="1:14" x14ac:dyDescent="0.25">
      <c r="A7" s="20" t="s">
        <v>147</v>
      </c>
      <c r="B7" s="73"/>
      <c r="C7" s="73" t="s">
        <v>148</v>
      </c>
      <c r="D7" s="20"/>
      <c r="F7" s="12" t="s">
        <v>149</v>
      </c>
      <c r="G7" s="49">
        <v>249000</v>
      </c>
    </row>
    <row r="8" spans="1:14" x14ac:dyDescent="0.25">
      <c r="A8" s="12" t="s">
        <v>150</v>
      </c>
      <c r="B8" s="74"/>
      <c r="C8" s="74" t="s">
        <v>148</v>
      </c>
      <c r="F8" s="290" t="s">
        <v>151</v>
      </c>
      <c r="G8" s="290"/>
      <c r="H8" s="290"/>
      <c r="I8" s="290"/>
      <c r="K8" s="79"/>
      <c r="L8" s="79"/>
      <c r="M8" s="79"/>
      <c r="N8" s="79"/>
    </row>
    <row r="9" spans="1:14" x14ac:dyDescent="0.25">
      <c r="A9" s="20" t="s">
        <v>152</v>
      </c>
      <c r="B9" s="73"/>
      <c r="C9" s="73" t="s">
        <v>145</v>
      </c>
      <c r="D9" s="20"/>
      <c r="F9" s="20" t="s">
        <v>153</v>
      </c>
      <c r="G9" s="73"/>
      <c r="H9" s="73" t="s">
        <v>154</v>
      </c>
      <c r="I9" s="20"/>
      <c r="L9" s="52"/>
      <c r="M9" s="52"/>
      <c r="N9" s="52"/>
    </row>
    <row r="10" spans="1:14" x14ac:dyDescent="0.25">
      <c r="A10" s="284" t="s">
        <v>155</v>
      </c>
      <c r="B10" s="284"/>
      <c r="C10" s="284"/>
      <c r="D10" s="284"/>
      <c r="F10" s="12" t="s">
        <v>156</v>
      </c>
      <c r="G10" s="74"/>
      <c r="H10" s="74" t="s">
        <v>154</v>
      </c>
      <c r="L10" s="52"/>
      <c r="M10" s="52"/>
      <c r="N10" s="52"/>
    </row>
    <row r="11" spans="1:14" x14ac:dyDescent="0.25">
      <c r="A11" s="20" t="s">
        <v>157</v>
      </c>
      <c r="B11" s="49">
        <v>2500</v>
      </c>
      <c r="C11" s="49">
        <v>2500</v>
      </c>
      <c r="D11" s="49">
        <v>2500</v>
      </c>
      <c r="F11" s="124" t="s">
        <v>158</v>
      </c>
      <c r="G11" s="124"/>
      <c r="H11" s="124"/>
      <c r="I11" s="124"/>
    </row>
    <row r="12" spans="1:14" x14ac:dyDescent="0.25">
      <c r="A12" s="12" t="s">
        <v>159</v>
      </c>
      <c r="B12" s="52">
        <v>85000</v>
      </c>
      <c r="C12" s="52">
        <v>85000</v>
      </c>
      <c r="D12" s="52">
        <v>80000</v>
      </c>
      <c r="F12" s="20" t="s">
        <v>160</v>
      </c>
      <c r="G12" s="49"/>
      <c r="H12" s="49">
        <v>1350</v>
      </c>
      <c r="I12" s="49">
        <v>1300</v>
      </c>
    </row>
    <row r="13" spans="1:14" ht="15.75" thickBot="1" x14ac:dyDescent="0.3">
      <c r="A13" s="20" t="s">
        <v>161</v>
      </c>
      <c r="B13" s="49">
        <v>100000</v>
      </c>
      <c r="C13" s="49">
        <v>100000</v>
      </c>
      <c r="D13" s="49">
        <v>95000</v>
      </c>
      <c r="F13" s="77" t="s">
        <v>162</v>
      </c>
      <c r="G13" s="78"/>
      <c r="H13" s="78">
        <v>2700</v>
      </c>
      <c r="I13" s="78">
        <v>2600</v>
      </c>
    </row>
    <row r="14" spans="1:14" x14ac:dyDescent="0.25">
      <c r="A14" s="12" t="s">
        <v>163</v>
      </c>
      <c r="B14" s="52">
        <v>175000</v>
      </c>
      <c r="C14" s="52">
        <v>170000</v>
      </c>
      <c r="D14" s="52">
        <v>165000</v>
      </c>
      <c r="F14" s="298" t="s">
        <v>164</v>
      </c>
      <c r="G14" s="298"/>
      <c r="H14" s="298"/>
      <c r="I14" s="298"/>
    </row>
    <row r="15" spans="1:14" x14ac:dyDescent="0.25">
      <c r="A15" s="20" t="s">
        <v>165</v>
      </c>
      <c r="B15" s="49">
        <v>205000</v>
      </c>
      <c r="C15" s="49">
        <v>200000</v>
      </c>
      <c r="D15" s="49">
        <v>195000</v>
      </c>
      <c r="F15" s="20" t="s">
        <v>166</v>
      </c>
      <c r="G15" s="49">
        <v>200000</v>
      </c>
      <c r="H15" s="49">
        <v>200000</v>
      </c>
      <c r="I15" s="49">
        <v>200000</v>
      </c>
    </row>
    <row r="16" spans="1:14" x14ac:dyDescent="0.25">
      <c r="A16" s="290" t="s">
        <v>167</v>
      </c>
      <c r="B16" s="290"/>
      <c r="C16" s="290"/>
      <c r="D16" s="290"/>
      <c r="F16" s="12" t="s">
        <v>168</v>
      </c>
      <c r="G16" s="52">
        <v>250000</v>
      </c>
      <c r="H16" s="52">
        <v>250000</v>
      </c>
      <c r="I16" s="52">
        <v>250000</v>
      </c>
    </row>
    <row r="17" spans="1:9" x14ac:dyDescent="0.25">
      <c r="A17" s="20" t="s">
        <v>169</v>
      </c>
      <c r="B17" s="192">
        <v>32200</v>
      </c>
      <c r="C17" s="49">
        <v>30000</v>
      </c>
      <c r="D17" s="49">
        <v>29200</v>
      </c>
      <c r="F17" s="20" t="s">
        <v>170</v>
      </c>
      <c r="G17" s="49">
        <v>125000</v>
      </c>
      <c r="H17" s="49">
        <v>125000</v>
      </c>
      <c r="I17" s="49">
        <v>125000</v>
      </c>
    </row>
    <row r="18" spans="1:9" x14ac:dyDescent="0.25">
      <c r="A18" s="12" t="s">
        <v>8</v>
      </c>
      <c r="B18" s="195">
        <v>24150</v>
      </c>
      <c r="C18" s="52">
        <v>22500</v>
      </c>
      <c r="D18" s="52">
        <v>21900</v>
      </c>
      <c r="F18" s="12" t="s">
        <v>171</v>
      </c>
      <c r="G18" s="195">
        <v>16001</v>
      </c>
      <c r="H18" s="195">
        <v>15651</v>
      </c>
      <c r="I18" s="195">
        <v>15201</v>
      </c>
    </row>
    <row r="19" spans="1:9" x14ac:dyDescent="0.25">
      <c r="A19" s="20" t="s">
        <v>172</v>
      </c>
      <c r="B19" s="192">
        <v>16100</v>
      </c>
      <c r="C19" s="49">
        <v>15000</v>
      </c>
      <c r="D19" s="49">
        <v>14600</v>
      </c>
      <c r="F19" s="290" t="s">
        <v>173</v>
      </c>
      <c r="G19" s="290"/>
      <c r="H19" s="290"/>
      <c r="I19" s="290"/>
    </row>
    <row r="20" spans="1:9" x14ac:dyDescent="0.25">
      <c r="A20" s="12" t="s">
        <v>174</v>
      </c>
      <c r="B20" s="52">
        <v>1650</v>
      </c>
      <c r="C20" s="52">
        <v>1600</v>
      </c>
      <c r="D20" s="52">
        <v>1550</v>
      </c>
      <c r="F20" s="20" t="s">
        <v>175</v>
      </c>
      <c r="G20" s="73" t="s">
        <v>176</v>
      </c>
      <c r="H20" s="73"/>
      <c r="I20" s="20"/>
    </row>
    <row r="21" spans="1:9" x14ac:dyDescent="0.25">
      <c r="A21" s="20" t="s">
        <v>177</v>
      </c>
      <c r="B21" s="49">
        <v>2050</v>
      </c>
      <c r="C21" s="49">
        <v>2000</v>
      </c>
      <c r="D21" s="49">
        <v>1950</v>
      </c>
      <c r="F21" s="12" t="s">
        <v>178</v>
      </c>
      <c r="G21" s="74" t="s">
        <v>176</v>
      </c>
      <c r="H21" s="74"/>
    </row>
    <row r="22" spans="1:9" x14ac:dyDescent="0.25">
      <c r="A22" s="284" t="s">
        <v>179</v>
      </c>
      <c r="B22" s="284"/>
      <c r="C22" s="284"/>
      <c r="D22" s="284"/>
      <c r="F22" s="20" t="s">
        <v>180</v>
      </c>
      <c r="G22" s="73" t="s">
        <v>181</v>
      </c>
      <c r="H22" s="73"/>
      <c r="I22" s="20"/>
    </row>
    <row r="23" spans="1:9" x14ac:dyDescent="0.25">
      <c r="A23" s="20" t="s">
        <v>182</v>
      </c>
      <c r="B23" s="49">
        <v>6000</v>
      </c>
      <c r="C23" s="49"/>
      <c r="D23" s="49"/>
      <c r="F23" s="12" t="s">
        <v>183</v>
      </c>
      <c r="G23" s="74" t="s">
        <v>184</v>
      </c>
      <c r="H23" s="74"/>
    </row>
    <row r="24" spans="1:9" x14ac:dyDescent="0.25">
      <c r="A24" s="296" t="s">
        <v>185</v>
      </c>
      <c r="B24" s="296"/>
      <c r="C24" s="296"/>
      <c r="D24" s="296"/>
      <c r="F24" s="20" t="s">
        <v>186</v>
      </c>
      <c r="G24" s="73" t="s">
        <v>176</v>
      </c>
      <c r="H24" s="73"/>
      <c r="I24" s="20"/>
    </row>
    <row r="25" spans="1:9" x14ac:dyDescent="0.25">
      <c r="A25" s="20" t="s">
        <v>163</v>
      </c>
      <c r="B25" s="49">
        <v>150000</v>
      </c>
      <c r="C25" s="49"/>
      <c r="D25" s="49"/>
      <c r="F25" s="12" t="s">
        <v>187</v>
      </c>
      <c r="G25" s="74" t="s">
        <v>184</v>
      </c>
      <c r="H25" s="74"/>
    </row>
    <row r="26" spans="1:9" x14ac:dyDescent="0.25">
      <c r="A26" s="12" t="s">
        <v>188</v>
      </c>
      <c r="B26" s="52">
        <v>250000</v>
      </c>
      <c r="C26" s="52"/>
      <c r="D26" s="52"/>
      <c r="F26" s="290" t="s">
        <v>189</v>
      </c>
      <c r="G26" s="290"/>
      <c r="H26" s="290"/>
      <c r="I26" s="290"/>
    </row>
    <row r="27" spans="1:9" x14ac:dyDescent="0.25">
      <c r="A27" s="20" t="s">
        <v>190</v>
      </c>
      <c r="B27" s="49">
        <v>75000</v>
      </c>
      <c r="C27" s="49"/>
      <c r="D27" s="49"/>
      <c r="F27" s="20" t="s">
        <v>191</v>
      </c>
      <c r="G27" s="191">
        <v>8231</v>
      </c>
      <c r="H27" s="49">
        <v>8046</v>
      </c>
      <c r="I27" s="49"/>
    </row>
    <row r="28" spans="1:9" x14ac:dyDescent="0.25">
      <c r="A28" s="12" t="s">
        <v>188</v>
      </c>
      <c r="B28" s="52">
        <v>175000</v>
      </c>
      <c r="C28" s="52"/>
      <c r="D28" s="49"/>
      <c r="G28" s="74"/>
      <c r="H28" s="74"/>
    </row>
    <row r="29" spans="1:9" x14ac:dyDescent="0.25">
      <c r="A29" s="290" t="s">
        <v>192</v>
      </c>
      <c r="B29" s="290"/>
      <c r="C29" s="290"/>
      <c r="D29" s="290"/>
      <c r="F29" s="290" t="s">
        <v>193</v>
      </c>
      <c r="G29" s="290"/>
      <c r="H29" s="290"/>
      <c r="I29" s="290"/>
    </row>
    <row r="30" spans="1:9" x14ac:dyDescent="0.25">
      <c r="A30" s="299" t="s">
        <v>194</v>
      </c>
      <c r="B30" s="291"/>
      <c r="C30" s="291"/>
      <c r="D30" s="291"/>
      <c r="F30" s="284" t="s">
        <v>195</v>
      </c>
      <c r="G30" s="284"/>
      <c r="H30" s="284"/>
      <c r="I30" s="284"/>
    </row>
    <row r="31" spans="1:9" x14ac:dyDescent="0.25">
      <c r="A31" s="20" t="s">
        <v>196</v>
      </c>
      <c r="B31" s="49">
        <v>40400</v>
      </c>
      <c r="C31" s="49">
        <v>40000</v>
      </c>
      <c r="D31" s="49">
        <v>10000</v>
      </c>
      <c r="F31" s="20" t="s">
        <v>197</v>
      </c>
      <c r="G31" s="49">
        <v>2000</v>
      </c>
      <c r="H31" s="49">
        <v>2000</v>
      </c>
      <c r="I31" s="49">
        <v>2000</v>
      </c>
    </row>
    <row r="32" spans="1:9" x14ac:dyDescent="0.25">
      <c r="A32" s="12" t="s">
        <v>198</v>
      </c>
      <c r="B32" s="52">
        <v>20200</v>
      </c>
      <c r="C32" s="52">
        <v>20000</v>
      </c>
      <c r="D32" s="52">
        <v>5000</v>
      </c>
      <c r="F32" s="12" t="s">
        <v>199</v>
      </c>
      <c r="G32" s="52">
        <v>2000</v>
      </c>
      <c r="H32" s="52">
        <v>2000</v>
      </c>
      <c r="I32" s="52">
        <v>2000</v>
      </c>
    </row>
    <row r="33" spans="1:15" x14ac:dyDescent="0.25">
      <c r="A33" s="20" t="s">
        <v>200</v>
      </c>
      <c r="B33" s="49">
        <v>10000</v>
      </c>
      <c r="C33" s="49">
        <v>10000</v>
      </c>
      <c r="D33" s="49">
        <v>10000</v>
      </c>
      <c r="G33" s="52"/>
      <c r="H33" s="52"/>
      <c r="I33" s="52"/>
    </row>
    <row r="34" spans="1:15" x14ac:dyDescent="0.25">
      <c r="A34" s="12" t="s">
        <v>201</v>
      </c>
      <c r="B34" s="52">
        <v>5000</v>
      </c>
      <c r="C34" s="52">
        <v>5000</v>
      </c>
      <c r="D34" s="52">
        <v>5000</v>
      </c>
      <c r="F34" s="20" t="s">
        <v>202</v>
      </c>
      <c r="G34" s="49">
        <f t="shared" ref="G34:H34" si="0">G31+G32</f>
        <v>4000</v>
      </c>
      <c r="H34" s="49">
        <f t="shared" si="0"/>
        <v>4000</v>
      </c>
      <c r="I34" s="49">
        <f t="shared" ref="I34" si="1">I31+I32</f>
        <v>4000</v>
      </c>
    </row>
    <row r="35" spans="1:15" x14ac:dyDescent="0.25">
      <c r="A35" s="295" t="s">
        <v>203</v>
      </c>
      <c r="B35" s="295"/>
      <c r="C35" s="295"/>
      <c r="D35" s="295"/>
      <c r="F35" s="12" t="s">
        <v>204</v>
      </c>
      <c r="G35" s="76">
        <v>0.4</v>
      </c>
      <c r="H35" s="76">
        <v>0.4</v>
      </c>
      <c r="I35" s="76">
        <v>0.4</v>
      </c>
    </row>
    <row r="36" spans="1:15" x14ac:dyDescent="0.25">
      <c r="A36" s="20" t="s">
        <v>205</v>
      </c>
      <c r="B36" s="49">
        <v>505000</v>
      </c>
      <c r="C36" s="49">
        <v>500000</v>
      </c>
      <c r="D36" s="49">
        <v>0</v>
      </c>
      <c r="F36" s="284" t="s">
        <v>206</v>
      </c>
      <c r="G36" s="284"/>
      <c r="H36" s="284"/>
      <c r="I36" s="284"/>
    </row>
    <row r="37" spans="1:15" x14ac:dyDescent="0.25">
      <c r="A37" s="12" t="s">
        <v>207</v>
      </c>
      <c r="B37" s="50">
        <v>252500</v>
      </c>
      <c r="C37" s="50">
        <v>250000</v>
      </c>
      <c r="D37" s="50">
        <v>0</v>
      </c>
      <c r="F37" s="20" t="s">
        <v>208</v>
      </c>
      <c r="G37" s="49">
        <v>2000</v>
      </c>
      <c r="H37" s="49">
        <v>2000</v>
      </c>
      <c r="I37" s="49">
        <v>2000</v>
      </c>
    </row>
    <row r="38" spans="1:15" x14ac:dyDescent="0.25">
      <c r="A38" s="295" t="s">
        <v>209</v>
      </c>
      <c r="B38" s="295"/>
      <c r="C38" s="295"/>
      <c r="D38" s="295"/>
      <c r="F38" s="284" t="s">
        <v>210</v>
      </c>
      <c r="G38" s="284"/>
      <c r="H38" s="284"/>
      <c r="I38" s="284"/>
    </row>
    <row r="39" spans="1:15" x14ac:dyDescent="0.25">
      <c r="A39" s="20" t="s">
        <v>211</v>
      </c>
      <c r="B39" s="49">
        <f>((B32-B34)/0.3)+B36</f>
        <v>555666.66666666663</v>
      </c>
      <c r="C39" s="49">
        <f>((C32-C34)/0.3)+C36</f>
        <v>550000</v>
      </c>
      <c r="D39" s="49"/>
      <c r="F39" s="20" t="s">
        <v>159</v>
      </c>
      <c r="G39" s="49">
        <v>80000</v>
      </c>
      <c r="H39" s="49">
        <v>80000</v>
      </c>
      <c r="I39" s="49">
        <v>80000</v>
      </c>
      <c r="K39" s="281">
        <f>(C31-C33)/0.3</f>
        <v>100000</v>
      </c>
    </row>
    <row r="40" spans="1:15" x14ac:dyDescent="0.25">
      <c r="A40" s="12" t="s">
        <v>212</v>
      </c>
      <c r="B40" s="50">
        <f>((B31-B33)/0.3)+B37</f>
        <v>353833.33333333337</v>
      </c>
      <c r="C40" s="50">
        <f>((C31-C33)/0.3)+C37</f>
        <v>350000</v>
      </c>
      <c r="D40" s="50">
        <v>0</v>
      </c>
      <c r="F40" s="12" t="s">
        <v>161</v>
      </c>
      <c r="G40" s="52">
        <v>90000</v>
      </c>
      <c r="H40" s="52">
        <v>90000</v>
      </c>
      <c r="I40" s="52">
        <v>90000</v>
      </c>
    </row>
    <row r="41" spans="1:15" x14ac:dyDescent="0.25">
      <c r="A41" s="284" t="s">
        <v>213</v>
      </c>
      <c r="B41" s="284"/>
      <c r="C41" s="284"/>
      <c r="D41" s="284"/>
      <c r="F41" s="20" t="s">
        <v>163</v>
      </c>
      <c r="G41" s="49">
        <v>160000</v>
      </c>
      <c r="H41" s="49">
        <v>160000</v>
      </c>
      <c r="I41" s="49">
        <v>160000</v>
      </c>
      <c r="M41" s="55"/>
      <c r="N41" s="55"/>
      <c r="O41" s="55"/>
    </row>
    <row r="42" spans="1:15" x14ac:dyDescent="0.25">
      <c r="A42" s="242" t="s">
        <v>214</v>
      </c>
      <c r="B42" s="253">
        <v>750000</v>
      </c>
      <c r="C42" s="253">
        <v>750000</v>
      </c>
      <c r="D42" s="253">
        <v>750000</v>
      </c>
      <c r="F42" s="12" t="s">
        <v>165</v>
      </c>
      <c r="G42" s="52">
        <v>180000</v>
      </c>
      <c r="H42" s="52">
        <v>180000</v>
      </c>
      <c r="I42" s="52">
        <v>180000</v>
      </c>
    </row>
    <row r="43" spans="1:15" x14ac:dyDescent="0.25">
      <c r="A43" s="12" t="s">
        <v>215</v>
      </c>
      <c r="B43" s="57">
        <v>7.4999999999999997E-2</v>
      </c>
      <c r="C43" s="57">
        <v>7.4999999999999997E-2</v>
      </c>
      <c r="D43" s="57">
        <v>7.4999999999999997E-2</v>
      </c>
      <c r="F43" s="290" t="s">
        <v>216</v>
      </c>
      <c r="G43" s="290"/>
      <c r="H43" s="290"/>
      <c r="I43" s="290"/>
    </row>
    <row r="44" spans="1:15" x14ac:dyDescent="0.25">
      <c r="A44" s="242" t="s">
        <v>217</v>
      </c>
      <c r="B44" s="254" t="s">
        <v>218</v>
      </c>
      <c r="C44" s="242"/>
      <c r="D44" s="242"/>
      <c r="F44" s="284" t="s">
        <v>219</v>
      </c>
      <c r="G44" s="284"/>
      <c r="H44" s="284"/>
      <c r="I44" s="284"/>
    </row>
    <row r="45" spans="1:15" x14ac:dyDescent="0.25">
      <c r="A45" s="12" t="s">
        <v>220</v>
      </c>
      <c r="B45" s="12">
        <v>0.20499999999999999</v>
      </c>
      <c r="C45" s="12">
        <v>0.21</v>
      </c>
      <c r="D45" s="12">
        <v>0.21</v>
      </c>
      <c r="F45" s="20" t="s">
        <v>221</v>
      </c>
      <c r="G45" s="191">
        <v>90100</v>
      </c>
      <c r="H45" s="49">
        <v>88100</v>
      </c>
      <c r="I45" s="49">
        <v>85700</v>
      </c>
    </row>
    <row r="46" spans="1:15" x14ac:dyDescent="0.25">
      <c r="A46" s="242" t="s">
        <v>222</v>
      </c>
      <c r="B46" s="242">
        <v>0.14000000000000001</v>
      </c>
      <c r="C46" s="242">
        <v>0.14000000000000001</v>
      </c>
      <c r="D46" s="242">
        <v>0.14000000000000001</v>
      </c>
      <c r="F46" s="12" t="s">
        <v>223</v>
      </c>
      <c r="G46" s="194">
        <v>500000</v>
      </c>
      <c r="H46" s="52">
        <v>626350</v>
      </c>
      <c r="I46" s="52">
        <v>609350</v>
      </c>
    </row>
    <row r="47" spans="1:15" x14ac:dyDescent="0.25">
      <c r="A47" s="280" t="s">
        <v>224</v>
      </c>
      <c r="B47" s="279">
        <v>0.72499999999999998</v>
      </c>
      <c r="C47" s="252">
        <v>0.7</v>
      </c>
      <c r="D47" s="12">
        <v>0.67</v>
      </c>
      <c r="F47" s="20" t="s">
        <v>225</v>
      </c>
      <c r="G47" s="191">
        <v>680200</v>
      </c>
      <c r="H47" s="49">
        <v>978750</v>
      </c>
      <c r="I47" s="49">
        <v>952150</v>
      </c>
    </row>
    <row r="48" spans="1:15" x14ac:dyDescent="0.25">
      <c r="A48" s="242" t="s">
        <v>226</v>
      </c>
      <c r="B48" s="255">
        <v>0.9</v>
      </c>
      <c r="C48" s="255">
        <v>1</v>
      </c>
      <c r="D48" s="255">
        <v>1</v>
      </c>
      <c r="F48" s="284" t="s">
        <v>19</v>
      </c>
      <c r="G48" s="284"/>
      <c r="H48" s="284"/>
      <c r="I48" s="284"/>
    </row>
    <row r="49" spans="1:9" x14ac:dyDescent="0.25">
      <c r="A49" s="12" t="s">
        <v>227</v>
      </c>
      <c r="B49" s="74" t="s">
        <v>228</v>
      </c>
      <c r="C49" s="76"/>
      <c r="D49" s="76"/>
      <c r="F49" s="20" t="s">
        <v>221</v>
      </c>
      <c r="G49" s="191">
        <v>70100</v>
      </c>
      <c r="H49" s="49">
        <v>68500</v>
      </c>
      <c r="I49" s="49">
        <v>66650</v>
      </c>
    </row>
    <row r="50" spans="1:9" x14ac:dyDescent="0.25">
      <c r="A50" s="292" t="s">
        <v>229</v>
      </c>
      <c r="B50" s="292"/>
      <c r="C50" s="292"/>
      <c r="D50" s="292"/>
      <c r="F50" s="12" t="s">
        <v>223</v>
      </c>
      <c r="G50" s="194">
        <v>500000</v>
      </c>
      <c r="H50" s="52">
        <v>626350</v>
      </c>
      <c r="I50" s="52">
        <v>609350</v>
      </c>
    </row>
    <row r="51" spans="1:9" x14ac:dyDescent="0.25">
      <c r="A51" s="217" t="s">
        <v>230</v>
      </c>
      <c r="B51" s="218">
        <v>626350</v>
      </c>
      <c r="C51" s="80"/>
      <c r="D51" s="80"/>
      <c r="F51" s="20" t="s">
        <v>225</v>
      </c>
      <c r="G51" s="191">
        <v>640200</v>
      </c>
      <c r="H51" s="49">
        <v>900350</v>
      </c>
      <c r="I51" s="49">
        <v>875950</v>
      </c>
    </row>
    <row r="52" spans="1:9" x14ac:dyDescent="0.25">
      <c r="A52" s="217" t="s">
        <v>231</v>
      </c>
      <c r="B52" s="218">
        <v>751600</v>
      </c>
      <c r="C52" s="80"/>
      <c r="D52" s="80"/>
      <c r="F52" s="284" t="s">
        <v>133</v>
      </c>
      <c r="G52" s="284"/>
      <c r="H52" s="284"/>
      <c r="I52" s="284"/>
    </row>
    <row r="53" spans="1:9" x14ac:dyDescent="0.25">
      <c r="A53" s="290" t="s">
        <v>232</v>
      </c>
      <c r="B53" s="290"/>
      <c r="C53" s="290"/>
      <c r="D53" s="290"/>
      <c r="F53" s="20" t="s">
        <v>221</v>
      </c>
      <c r="G53" s="191">
        <v>140200</v>
      </c>
      <c r="H53" s="49">
        <v>137000</v>
      </c>
      <c r="I53" s="49">
        <v>133300</v>
      </c>
    </row>
    <row r="54" spans="1:9" x14ac:dyDescent="0.25">
      <c r="A54" s="20" t="s">
        <v>233</v>
      </c>
      <c r="B54" s="75">
        <v>0.2</v>
      </c>
      <c r="C54" s="75">
        <v>0.2</v>
      </c>
      <c r="D54" s="75">
        <v>0.2</v>
      </c>
      <c r="F54" s="12" t="s">
        <v>223</v>
      </c>
      <c r="G54" s="194">
        <v>1000000</v>
      </c>
      <c r="H54" s="52">
        <v>1252700</v>
      </c>
      <c r="I54" s="52">
        <v>1218700</v>
      </c>
    </row>
    <row r="55" spans="1:9" x14ac:dyDescent="0.25">
      <c r="A55" s="291" t="s">
        <v>234</v>
      </c>
      <c r="B55" s="291"/>
      <c r="C55" s="291"/>
      <c r="D55" s="291"/>
      <c r="F55" s="20" t="s">
        <v>225</v>
      </c>
      <c r="G55" s="191">
        <v>1280400</v>
      </c>
      <c r="H55" s="49">
        <v>1800700</v>
      </c>
      <c r="I55" s="49">
        <v>1751900</v>
      </c>
    </row>
    <row r="56" spans="1:9" x14ac:dyDescent="0.25">
      <c r="A56" s="20" t="s">
        <v>235</v>
      </c>
      <c r="B56" s="192">
        <v>201775</v>
      </c>
      <c r="C56" s="49">
        <v>197300</v>
      </c>
      <c r="D56" s="49">
        <v>191950</v>
      </c>
      <c r="F56" s="284" t="s">
        <v>171</v>
      </c>
      <c r="G56" s="284"/>
      <c r="H56" s="284"/>
      <c r="I56" s="284"/>
    </row>
    <row r="57" spans="1:9" x14ac:dyDescent="0.25">
      <c r="A57" s="12" t="s">
        <v>236</v>
      </c>
      <c r="B57" s="195">
        <v>201775</v>
      </c>
      <c r="C57" s="52">
        <v>197300</v>
      </c>
      <c r="D57" s="52">
        <v>191950</v>
      </c>
      <c r="F57" s="20" t="s">
        <v>221</v>
      </c>
      <c r="G57" s="191">
        <v>31400</v>
      </c>
      <c r="H57" s="49">
        <v>30700</v>
      </c>
      <c r="I57" s="49">
        <v>29900</v>
      </c>
    </row>
    <row r="58" spans="1:9" x14ac:dyDescent="0.25">
      <c r="A58" s="20" t="s">
        <v>237</v>
      </c>
      <c r="B58" s="192">
        <v>276775</v>
      </c>
      <c r="C58" s="49">
        <v>247300</v>
      </c>
      <c r="D58" s="49">
        <v>241950</v>
      </c>
      <c r="F58" s="12" t="s">
        <v>223</v>
      </c>
      <c r="G58" s="194">
        <v>104800</v>
      </c>
      <c r="H58" s="52">
        <v>102500</v>
      </c>
      <c r="I58" s="52">
        <v>99700</v>
      </c>
    </row>
    <row r="59" spans="1:9" x14ac:dyDescent="0.25">
      <c r="A59" s="291" t="s">
        <v>238</v>
      </c>
      <c r="B59" s="291"/>
      <c r="C59" s="291"/>
      <c r="D59" s="291"/>
      <c r="F59" s="257" t="s">
        <v>225</v>
      </c>
      <c r="G59" s="268">
        <v>167600</v>
      </c>
      <c r="H59" s="269">
        <v>225300</v>
      </c>
      <c r="I59" s="269">
        <v>219300</v>
      </c>
    </row>
    <row r="60" spans="1:9" x14ac:dyDescent="0.25">
      <c r="A60" s="20" t="s">
        <v>235</v>
      </c>
      <c r="B60" s="192">
        <v>403500</v>
      </c>
      <c r="C60" s="49">
        <v>394600</v>
      </c>
      <c r="D60" s="49">
        <v>383900</v>
      </c>
    </row>
    <row r="61" spans="1:9" x14ac:dyDescent="0.25">
      <c r="A61" s="12" t="s">
        <v>236</v>
      </c>
      <c r="B61" s="192">
        <v>403500</v>
      </c>
      <c r="C61" s="52">
        <v>394600</v>
      </c>
      <c r="D61" s="52">
        <v>383900</v>
      </c>
    </row>
    <row r="62" spans="1:9" x14ac:dyDescent="0.25">
      <c r="A62" s="53" t="s">
        <v>237</v>
      </c>
      <c r="B62" s="196">
        <v>553500</v>
      </c>
      <c r="C62" s="54">
        <v>494600</v>
      </c>
      <c r="D62" s="54">
        <v>483900</v>
      </c>
    </row>
    <row r="63" spans="1:9" x14ac:dyDescent="0.25">
      <c r="A63" s="293" t="s">
        <v>239</v>
      </c>
      <c r="B63" s="293"/>
      <c r="C63" s="293"/>
      <c r="D63" s="293"/>
      <c r="F63" s="287"/>
      <c r="G63" s="287"/>
      <c r="H63" s="287"/>
      <c r="I63" s="287"/>
    </row>
    <row r="64" spans="1:9" x14ac:dyDescent="0.25">
      <c r="A64" s="240" t="s">
        <v>240</v>
      </c>
      <c r="B64" s="256">
        <v>25000</v>
      </c>
      <c r="C64" s="240"/>
      <c r="D64" s="240"/>
      <c r="E64"/>
      <c r="G64" s="195"/>
      <c r="H64" s="195"/>
    </row>
    <row r="65" spans="1:9" x14ac:dyDescent="0.25">
      <c r="A65" s="12" t="s">
        <v>141</v>
      </c>
      <c r="B65" s="52">
        <v>150000</v>
      </c>
      <c r="C65"/>
      <c r="D65"/>
      <c r="E65"/>
      <c r="F65" s="287"/>
      <c r="G65" s="287"/>
      <c r="H65" s="287"/>
      <c r="I65" s="287"/>
    </row>
    <row r="66" spans="1:9" x14ac:dyDescent="0.25">
      <c r="A66" s="242" t="s">
        <v>143</v>
      </c>
      <c r="B66" s="256">
        <v>300000</v>
      </c>
      <c r="C66" s="240"/>
      <c r="D66" s="240"/>
      <c r="E66"/>
      <c r="F66" s="4"/>
      <c r="G66" s="79"/>
    </row>
    <row r="67" spans="1:9" x14ac:dyDescent="0.25">
      <c r="A67" s="290" t="s">
        <v>241</v>
      </c>
      <c r="B67" s="290"/>
      <c r="C67" s="290"/>
      <c r="D67" s="290"/>
      <c r="E67"/>
      <c r="F67" s="3"/>
      <c r="G67"/>
    </row>
    <row r="68" spans="1:9" x14ac:dyDescent="0.25">
      <c r="A68" s="20" t="s">
        <v>242</v>
      </c>
      <c r="B68" s="49">
        <v>12500</v>
      </c>
      <c r="C68" s="7"/>
      <c r="D68" s="20"/>
    </row>
    <row r="69" spans="1:9" x14ac:dyDescent="0.25">
      <c r="A69" t="s">
        <v>243</v>
      </c>
      <c r="B69" s="50">
        <v>25000</v>
      </c>
      <c r="C69"/>
    </row>
    <row r="70" spans="1:9" ht="15" customHeight="1" thickBot="1" x14ac:dyDescent="0.3">
      <c r="A70" s="20" t="s">
        <v>141</v>
      </c>
      <c r="B70" s="49">
        <v>150000</v>
      </c>
      <c r="C70" s="7"/>
      <c r="D70" s="20"/>
    </row>
    <row r="71" spans="1:9" x14ac:dyDescent="0.25">
      <c r="A71" s="265" t="s">
        <v>143</v>
      </c>
      <c r="B71" s="266">
        <v>300000</v>
      </c>
      <c r="C71" s="267"/>
      <c r="D71" s="265"/>
    </row>
    <row r="72" spans="1:9" x14ac:dyDescent="0.25">
      <c r="A72"/>
      <c r="B72"/>
      <c r="C72"/>
      <c r="E72" s="193"/>
    </row>
    <row r="73" spans="1:9" ht="15" customHeight="1" x14ac:dyDescent="0.25">
      <c r="E73" s="193"/>
    </row>
    <row r="75" spans="1:9" ht="15" customHeight="1" x14ac:dyDescent="0.25">
      <c r="A75" s="193"/>
    </row>
    <row r="80" spans="1:9" ht="15" customHeight="1" x14ac:dyDescent="0.25">
      <c r="F80" s="3"/>
      <c r="G80"/>
    </row>
    <row r="86" spans="6:9" ht="15" customHeight="1" x14ac:dyDescent="0.25">
      <c r="F86" s="294"/>
      <c r="G86" s="294"/>
      <c r="H86" s="294"/>
      <c r="I86" s="294"/>
    </row>
    <row r="87" spans="6:9" ht="15" customHeight="1" x14ac:dyDescent="0.25">
      <c r="F87"/>
      <c r="G87" s="52"/>
      <c r="H87" s="74"/>
    </row>
    <row r="88" spans="6:9" ht="15" customHeight="1" x14ac:dyDescent="0.25">
      <c r="G88" s="52"/>
    </row>
    <row r="89" spans="6:9" ht="15" customHeight="1" x14ac:dyDescent="0.25">
      <c r="G89" s="52"/>
    </row>
    <row r="90" spans="6:9" ht="15" customHeight="1" x14ac:dyDescent="0.25">
      <c r="G90"/>
    </row>
    <row r="91" spans="6:9" ht="15" customHeight="1" x14ac:dyDescent="0.25">
      <c r="G91"/>
    </row>
    <row r="92" spans="6:9" ht="15" customHeight="1" x14ac:dyDescent="0.25">
      <c r="F92" s="228"/>
      <c r="G92"/>
    </row>
    <row r="93" spans="6:9" ht="15" customHeight="1" x14ac:dyDescent="0.25">
      <c r="F93"/>
      <c r="G93" s="52"/>
    </row>
    <row r="94" spans="6:9" ht="15" customHeight="1" x14ac:dyDescent="0.25">
      <c r="F94"/>
      <c r="G94" s="52"/>
    </row>
    <row r="95" spans="6:9" ht="15" customHeight="1" x14ac:dyDescent="0.25">
      <c r="F95" s="181"/>
      <c r="G95" s="52"/>
    </row>
    <row r="96" spans="6:9" ht="15" customHeight="1" x14ac:dyDescent="0.25">
      <c r="F96"/>
      <c r="G96" s="52"/>
    </row>
    <row r="97" spans="6:7" ht="15" customHeight="1" x14ac:dyDescent="0.25">
      <c r="F97"/>
      <c r="G97"/>
    </row>
    <row r="98" spans="6:7" ht="15" customHeight="1" x14ac:dyDescent="0.25">
      <c r="F98"/>
      <c r="G98" s="181"/>
    </row>
    <row r="99" spans="6:7" ht="15" customHeight="1" x14ac:dyDescent="0.25">
      <c r="F99"/>
      <c r="G99"/>
    </row>
    <row r="100" spans="6:7" ht="15" customHeight="1" x14ac:dyDescent="0.25">
      <c r="F100"/>
      <c r="G100"/>
    </row>
    <row r="101" spans="6:7" ht="15" customHeight="1" x14ac:dyDescent="0.25">
      <c r="F101"/>
      <c r="G101"/>
    </row>
    <row r="102" spans="6:7" ht="15" customHeight="1" x14ac:dyDescent="0.25">
      <c r="F102" s="277"/>
      <c r="G102"/>
    </row>
  </sheetData>
  <mergeCells count="35">
    <mergeCell ref="A2:D2"/>
    <mergeCell ref="F26:I26"/>
    <mergeCell ref="A35:D35"/>
    <mergeCell ref="A38:D38"/>
    <mergeCell ref="A22:D22"/>
    <mergeCell ref="A24:D24"/>
    <mergeCell ref="F2:I2"/>
    <mergeCell ref="A4:D4"/>
    <mergeCell ref="A10:D10"/>
    <mergeCell ref="A16:D16"/>
    <mergeCell ref="A29:D29"/>
    <mergeCell ref="F8:I8"/>
    <mergeCell ref="F14:I14"/>
    <mergeCell ref="F19:I19"/>
    <mergeCell ref="F29:I29"/>
    <mergeCell ref="A30:D30"/>
    <mergeCell ref="F38:I38"/>
    <mergeCell ref="F30:I30"/>
    <mergeCell ref="F36:I36"/>
    <mergeCell ref="F43:I43"/>
    <mergeCell ref="F86:I86"/>
    <mergeCell ref="F65:G65"/>
    <mergeCell ref="H65:I65"/>
    <mergeCell ref="F56:I56"/>
    <mergeCell ref="F52:I52"/>
    <mergeCell ref="F48:I48"/>
    <mergeCell ref="A67:D67"/>
    <mergeCell ref="A59:D59"/>
    <mergeCell ref="A41:D41"/>
    <mergeCell ref="F44:I44"/>
    <mergeCell ref="A50:D50"/>
    <mergeCell ref="F63:I63"/>
    <mergeCell ref="A55:D55"/>
    <mergeCell ref="A53:D53"/>
    <mergeCell ref="A63:D63"/>
  </mergeCells>
  <hyperlinks>
    <hyperlink ref="F14:I14" r:id="rId1" display="3.8% Net Investment Income Tax" xr:uid="{16CA8BEB-D6F7-4A71-9896-5432221C8FA7}"/>
    <hyperlink ref="A63:C63" r:id="rId2" display="TIPS Deduction; phaseout $100 per $1,000 income over limits" xr:uid="{243526BF-A948-498B-B984-2447A6391FDB}"/>
    <hyperlink ref="A47" r:id="rId3" xr:uid="{CB5C9B0C-A63C-40AF-B744-5F09F1E841E7}"/>
  </hyperlinks>
  <printOptions horizontalCentered="1"/>
  <pageMargins left="0.5" right="0.5" top="1" bottom="1" header="0.4" footer="0.4"/>
  <pageSetup scale="54" orientation="portrait" r:id="rId4"/>
  <headerFooter scaleWithDoc="0">
    <oddHeader>&amp;L&amp;"System Font,Regular"&amp;10&amp;K000000&amp;G&amp;C&amp;"Calibri,Bold"&amp;10&amp;K427A73CRUNCHING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477-3552-43AC-B8C1-FC0828D9C905}">
  <sheetPr>
    <pageSetUpPr fitToPage="1"/>
  </sheetPr>
  <dimension ref="A1:C67"/>
  <sheetViews>
    <sheetView showRuler="0" zoomScaleNormal="100" workbookViewId="0">
      <selection activeCell="C50" sqref="C50"/>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2" ht="18" customHeight="1" x14ac:dyDescent="0.25">
      <c r="A1" s="79"/>
      <c r="B1" s="238"/>
    </row>
    <row r="2" spans="1:2" x14ac:dyDescent="0.25">
      <c r="A2" s="40"/>
    </row>
    <row r="3" spans="1:2" x14ac:dyDescent="0.25">
      <c r="A3" s="40"/>
    </row>
    <row r="4" spans="1:2" x14ac:dyDescent="0.25">
      <c r="A4" s="40"/>
    </row>
    <row r="5" spans="1:2" x14ac:dyDescent="0.25">
      <c r="A5" s="40"/>
    </row>
    <row r="6" spans="1:2" x14ac:dyDescent="0.25">
      <c r="A6" s="40"/>
    </row>
    <row r="7" spans="1:2" x14ac:dyDescent="0.25">
      <c r="A7" s="40"/>
    </row>
    <row r="8" spans="1:2" x14ac:dyDescent="0.25">
      <c r="A8" s="40"/>
    </row>
    <row r="9" spans="1:2" x14ac:dyDescent="0.25">
      <c r="A9" s="40"/>
    </row>
    <row r="10" spans="1:2" x14ac:dyDescent="0.25">
      <c r="A10" s="40"/>
    </row>
    <row r="11" spans="1:2" x14ac:dyDescent="0.25">
      <c r="A11" s="40"/>
    </row>
    <row r="12" spans="1:2" x14ac:dyDescent="0.25">
      <c r="A12" s="40"/>
    </row>
    <row r="13" spans="1:2" x14ac:dyDescent="0.25">
      <c r="A13" s="40"/>
    </row>
    <row r="14" spans="1:2" x14ac:dyDescent="0.25">
      <c r="A14" s="40"/>
    </row>
    <row r="21" spans="1:3" x14ac:dyDescent="0.25">
      <c r="A21" s="79"/>
      <c r="B21" s="127"/>
      <c r="C21" s="79"/>
    </row>
    <row r="22" spans="1:3" x14ac:dyDescent="0.25">
      <c r="A22"/>
      <c r="B22" s="239"/>
      <c r="C22"/>
    </row>
    <row r="23" spans="1:3" x14ac:dyDescent="0.25">
      <c r="A23"/>
      <c r="B23" s="216"/>
      <c r="C23"/>
    </row>
    <row r="24" spans="1:3" x14ac:dyDescent="0.25">
      <c r="A24"/>
      <c r="B24" s="216"/>
      <c r="C24"/>
    </row>
    <row r="25" spans="1:3" x14ac:dyDescent="0.25">
      <c r="A25"/>
      <c r="B25" s="216"/>
      <c r="C25"/>
    </row>
    <row r="26" spans="1:3" x14ac:dyDescent="0.25">
      <c r="A26"/>
      <c r="B26" s="216"/>
      <c r="C26"/>
    </row>
    <row r="27" spans="1:3" x14ac:dyDescent="0.25">
      <c r="B27" s="175"/>
    </row>
    <row r="28" spans="1:3" x14ac:dyDescent="0.25">
      <c r="B28" s="216"/>
    </row>
    <row r="29" spans="1:3" x14ac:dyDescent="0.25">
      <c r="B29" s="175"/>
    </row>
    <row r="30" spans="1:3" x14ac:dyDescent="0.25">
      <c r="B30" s="175"/>
    </row>
    <row r="31" spans="1:3" x14ac:dyDescent="0.25">
      <c r="B31" s="175"/>
      <c r="C31" s="19"/>
    </row>
    <row r="32" spans="1:3" x14ac:dyDescent="0.25">
      <c r="B32" s="175"/>
    </row>
    <row r="33" spans="2:2" x14ac:dyDescent="0.25">
      <c r="B33" s="216"/>
    </row>
    <row r="34" spans="2:2" x14ac:dyDescent="0.25">
      <c r="B34" s="216"/>
    </row>
    <row r="35" spans="2:2" x14ac:dyDescent="0.25">
      <c r="B35" s="175"/>
    </row>
    <row r="36" spans="2:2" x14ac:dyDescent="0.25">
      <c r="B36" s="216"/>
    </row>
    <row r="37" spans="2:2" x14ac:dyDescent="0.25">
      <c r="B37" s="175"/>
    </row>
    <row r="38" spans="2:2" x14ac:dyDescent="0.25">
      <c r="B38" s="216"/>
    </row>
    <row r="39" spans="2:2" x14ac:dyDescent="0.25">
      <c r="B39" s="175"/>
    </row>
    <row r="40" spans="2:2" x14ac:dyDescent="0.25">
      <c r="B40" s="175"/>
    </row>
    <row r="41" spans="2:2" x14ac:dyDescent="0.25">
      <c r="B41" s="175"/>
    </row>
    <row r="42" spans="2:2" x14ac:dyDescent="0.25">
      <c r="B42" s="216"/>
    </row>
    <row r="43" spans="2:2" x14ac:dyDescent="0.25">
      <c r="B43" s="216"/>
    </row>
    <row r="44" spans="2:2" x14ac:dyDescent="0.25">
      <c r="B44" s="228"/>
    </row>
    <row r="45" spans="2:2" x14ac:dyDescent="0.25">
      <c r="B45" s="216"/>
    </row>
    <row r="46" spans="2:2" x14ac:dyDescent="0.25">
      <c r="B46" s="175"/>
    </row>
    <row r="47" spans="2:2" x14ac:dyDescent="0.25">
      <c r="B47" s="228"/>
    </row>
    <row r="48" spans="2:2" x14ac:dyDescent="0.25">
      <c r="B48" s="175"/>
    </row>
    <row r="49" spans="2:2" x14ac:dyDescent="0.25">
      <c r="B49" s="175"/>
    </row>
    <row r="50" spans="2:2" x14ac:dyDescent="0.25">
      <c r="B50" s="175"/>
    </row>
    <row r="51" spans="2:2" x14ac:dyDescent="0.25">
      <c r="B51" s="175"/>
    </row>
    <row r="52" spans="2:2" x14ac:dyDescent="0.25">
      <c r="B52" s="175"/>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row r="64" spans="2:2" x14ac:dyDescent="0.25">
      <c r="B64" s="156"/>
    </row>
    <row r="65" spans="2:2" x14ac:dyDescent="0.25">
      <c r="B65" s="156"/>
    </row>
    <row r="66" spans="2:2" x14ac:dyDescent="0.25">
      <c r="B66" s="156"/>
    </row>
    <row r="67" spans="2:2" x14ac:dyDescent="0.25">
      <c r="B67" s="156"/>
    </row>
  </sheetData>
  <printOptions horizontalCentered="1"/>
  <pageMargins left="0.5" right="0.5" top="1" bottom="1" header="0.4" footer="0.4"/>
  <pageSetup scale="59" orientation="landscape"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BFE1-4A77-4992-B08A-C46D9C1ABF63}">
  <sheetPr>
    <pageSetUpPr fitToPage="1"/>
  </sheetPr>
  <dimension ref="A1:F29"/>
  <sheetViews>
    <sheetView showRuler="0" zoomScaleNormal="100" workbookViewId="0">
      <selection activeCell="A11" sqref="A11"/>
    </sheetView>
  </sheetViews>
  <sheetFormatPr defaultRowHeight="15" x14ac:dyDescent="0.25"/>
  <cols>
    <col min="1" max="1" width="58" customWidth="1"/>
    <col min="2" max="2" width="11.28515625" bestFit="1" customWidth="1"/>
    <col min="3" max="4" width="10.28515625" bestFit="1" customWidth="1"/>
    <col min="5" max="5" width="3.7109375" customWidth="1"/>
  </cols>
  <sheetData>
    <row r="1" spans="1:6" x14ac:dyDescent="0.25">
      <c r="A1" s="170"/>
      <c r="B1" s="13">
        <v>2026</v>
      </c>
      <c r="C1" s="13">
        <v>2025</v>
      </c>
      <c r="D1" s="13">
        <v>2024</v>
      </c>
    </row>
    <row r="2" spans="1:6" x14ac:dyDescent="0.25">
      <c r="A2" s="300" t="s">
        <v>244</v>
      </c>
      <c r="B2" s="300"/>
      <c r="C2" s="300"/>
      <c r="D2" s="300"/>
      <c r="F2" s="79"/>
    </row>
    <row r="3" spans="1:6" x14ac:dyDescent="0.25">
      <c r="A3" s="20" t="s">
        <v>132</v>
      </c>
      <c r="B3" s="49">
        <v>1000</v>
      </c>
      <c r="C3" s="7"/>
      <c r="D3" s="7"/>
    </row>
    <row r="4" spans="1:6" x14ac:dyDescent="0.25">
      <c r="A4" s="12" t="s">
        <v>16</v>
      </c>
      <c r="B4" s="52">
        <v>2000</v>
      </c>
    </row>
    <row r="5" spans="1:6" x14ac:dyDescent="0.25">
      <c r="A5" s="284" t="s">
        <v>245</v>
      </c>
      <c r="B5" s="284"/>
      <c r="C5" s="284"/>
      <c r="D5" s="284"/>
    </row>
    <row r="6" spans="1:6" x14ac:dyDescent="0.25">
      <c r="A6" s="20" t="s">
        <v>246</v>
      </c>
      <c r="B6" s="75">
        <v>0.6</v>
      </c>
      <c r="C6" s="75">
        <v>0.6</v>
      </c>
      <c r="D6" s="75">
        <v>0.6</v>
      </c>
    </row>
    <row r="7" spans="1:6" x14ac:dyDescent="0.25">
      <c r="A7" s="12" t="s">
        <v>247</v>
      </c>
      <c r="B7" s="76">
        <v>0.5</v>
      </c>
      <c r="C7" s="76">
        <v>0.5</v>
      </c>
      <c r="D7" s="76">
        <v>0.5</v>
      </c>
    </row>
    <row r="8" spans="1:6" x14ac:dyDescent="0.25">
      <c r="A8" s="20" t="s">
        <v>248</v>
      </c>
      <c r="B8" s="75">
        <v>0.5</v>
      </c>
      <c r="C8" s="75">
        <v>0.5</v>
      </c>
      <c r="D8" s="75">
        <v>0.5</v>
      </c>
    </row>
    <row r="9" spans="1:6" x14ac:dyDescent="0.25">
      <c r="A9" s="12" t="s">
        <v>249</v>
      </c>
      <c r="B9" s="76">
        <v>0.3</v>
      </c>
      <c r="C9" s="76">
        <v>0.3</v>
      </c>
      <c r="D9" s="76">
        <v>0.3</v>
      </c>
    </row>
    <row r="10" spans="1:6" x14ac:dyDescent="0.25">
      <c r="A10" s="284" t="s">
        <v>250</v>
      </c>
      <c r="B10" s="284"/>
      <c r="C10" s="284"/>
      <c r="D10" s="284"/>
    </row>
    <row r="11" spans="1:6" x14ac:dyDescent="0.25">
      <c r="A11" s="12" t="s">
        <v>251</v>
      </c>
      <c r="B11" s="180" t="s">
        <v>252</v>
      </c>
      <c r="C11" s="76"/>
      <c r="D11" s="76"/>
    </row>
    <row r="12" spans="1:6" x14ac:dyDescent="0.25">
      <c r="A12" s="284" t="s">
        <v>253</v>
      </c>
      <c r="B12" s="284"/>
      <c r="C12" s="284"/>
      <c r="D12" s="284"/>
    </row>
    <row r="13" spans="1:6" x14ac:dyDescent="0.25">
      <c r="A13" s="20" t="s">
        <v>254</v>
      </c>
      <c r="B13" s="183">
        <v>111000</v>
      </c>
      <c r="C13" s="26">
        <v>108000</v>
      </c>
      <c r="D13" s="26">
        <v>105000</v>
      </c>
    </row>
    <row r="14" spans="1:6" x14ac:dyDescent="0.25">
      <c r="A14" s="12" t="s">
        <v>255</v>
      </c>
      <c r="B14" s="95">
        <v>222000</v>
      </c>
      <c r="C14" s="29">
        <v>216000</v>
      </c>
      <c r="D14" s="169">
        <v>210000</v>
      </c>
    </row>
    <row r="15" spans="1:6" ht="15.75" thickBot="1" x14ac:dyDescent="0.3">
      <c r="A15" s="257" t="s">
        <v>256</v>
      </c>
      <c r="B15" s="257"/>
      <c r="C15" s="301"/>
      <c r="D15" s="301"/>
    </row>
    <row r="16" spans="1:6" ht="15.75" thickTop="1" x14ac:dyDescent="0.25"/>
    <row r="18" spans="1:1" x14ac:dyDescent="0.25">
      <c r="A18" s="225"/>
    </row>
    <row r="19" spans="1:1" x14ac:dyDescent="0.25">
      <c r="A19" s="226"/>
    </row>
    <row r="20" spans="1:1" x14ac:dyDescent="0.25">
      <c r="A20" s="226"/>
    </row>
    <row r="21" spans="1:1" x14ac:dyDescent="0.25">
      <c r="A21" s="226"/>
    </row>
    <row r="22" spans="1:1" x14ac:dyDescent="0.25">
      <c r="A22" s="226"/>
    </row>
    <row r="23" spans="1:1" x14ac:dyDescent="0.25">
      <c r="A23" s="226"/>
    </row>
    <row r="24" spans="1:1" x14ac:dyDescent="0.25">
      <c r="A24" s="226"/>
    </row>
    <row r="25" spans="1:1" x14ac:dyDescent="0.25">
      <c r="A25" s="227"/>
    </row>
    <row r="26" spans="1:1" x14ac:dyDescent="0.25">
      <c r="A26" s="226"/>
    </row>
    <row r="27" spans="1:1" x14ac:dyDescent="0.25">
      <c r="A27" s="226"/>
    </row>
    <row r="28" spans="1:1" x14ac:dyDescent="0.25">
      <c r="A28" s="227"/>
    </row>
    <row r="29" spans="1:1" x14ac:dyDescent="0.25">
      <c r="A29" s="226"/>
    </row>
  </sheetData>
  <mergeCells count="5">
    <mergeCell ref="A2:D2"/>
    <mergeCell ref="A5:D5"/>
    <mergeCell ref="A10:D10"/>
    <mergeCell ref="A12:D12"/>
    <mergeCell ref="C15:D15"/>
  </mergeCells>
  <printOptions horizontalCentered="1"/>
  <pageMargins left="0.5" right="0.5" top="1" bottom="1" header="0.4" footer="0.4"/>
  <pageSetup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C66C-FD71-4A2F-B622-DBB9F4885FCF}">
  <dimension ref="A1:V55"/>
  <sheetViews>
    <sheetView zoomScaleNormal="100" zoomScaleSheetLayoutView="100" workbookViewId="0">
      <selection activeCell="A3" sqref="A3"/>
    </sheetView>
  </sheetViews>
  <sheetFormatPr defaultColWidth="8.85546875" defaultRowHeight="15" customHeight="1" x14ac:dyDescent="0.25"/>
  <cols>
    <col min="1" max="1" width="41.28515625" style="12" customWidth="1"/>
    <col min="2" max="2" width="17.28515625" style="12" customWidth="1"/>
    <col min="3" max="3" width="12" style="12" customWidth="1"/>
    <col min="4" max="4" width="12" style="55" customWidth="1"/>
    <col min="5" max="5" width="4" style="12" customWidth="1"/>
    <col min="6" max="6" width="11.7109375" style="12" customWidth="1"/>
    <col min="7" max="7" width="10" style="12" bestFit="1" customWidth="1"/>
    <col min="8" max="8" width="12.5703125" style="12" customWidth="1"/>
    <col min="9" max="9" width="12.85546875" style="12" customWidth="1"/>
    <col min="10" max="10" width="10.28515625" style="12" customWidth="1"/>
    <col min="11" max="11" width="11.28515625" style="12" customWidth="1"/>
    <col min="12" max="12" width="4.5703125" style="12" customWidth="1"/>
    <col min="13" max="13" width="14.140625" style="12" customWidth="1"/>
    <col min="14" max="14" width="12.7109375" style="12" customWidth="1"/>
    <col min="15" max="15" width="14.28515625" style="12" customWidth="1"/>
    <col min="16" max="16" width="4.7109375" style="12" customWidth="1"/>
    <col min="23" max="16384" width="8.85546875" style="12"/>
  </cols>
  <sheetData>
    <row r="1" spans="1:15" ht="29.25" customHeight="1" x14ac:dyDescent="0.25">
      <c r="A1" s="122"/>
      <c r="B1" s="122">
        <v>2026</v>
      </c>
      <c r="C1" s="122">
        <v>2025</v>
      </c>
      <c r="D1" s="122">
        <v>2024</v>
      </c>
      <c r="F1" s="303" t="s">
        <v>257</v>
      </c>
      <c r="G1" s="303"/>
      <c r="H1" s="303"/>
      <c r="I1" s="303"/>
      <c r="J1" s="303"/>
      <c r="K1" s="303"/>
      <c r="M1" s="303" t="s">
        <v>258</v>
      </c>
      <c r="N1" s="303"/>
      <c r="O1" s="303"/>
    </row>
    <row r="2" spans="1:15" x14ac:dyDescent="0.25">
      <c r="A2" s="284" t="s">
        <v>259</v>
      </c>
      <c r="B2" s="284"/>
      <c r="C2" s="284"/>
      <c r="D2" s="284"/>
      <c r="F2" s="290" t="s">
        <v>260</v>
      </c>
      <c r="G2" s="290"/>
      <c r="H2" s="290"/>
      <c r="I2" s="290"/>
      <c r="J2" s="290"/>
      <c r="K2" s="290"/>
      <c r="M2" s="290" t="s">
        <v>261</v>
      </c>
      <c r="N2" s="290"/>
      <c r="O2" s="290"/>
    </row>
    <row r="3" spans="1:15" x14ac:dyDescent="0.25">
      <c r="A3" s="20" t="s">
        <v>262</v>
      </c>
      <c r="B3" s="191">
        <v>3000</v>
      </c>
      <c r="C3" s="49">
        <v>3000</v>
      </c>
      <c r="D3" s="49">
        <v>3000</v>
      </c>
      <c r="F3" s="302" t="s">
        <v>263</v>
      </c>
      <c r="G3" s="302"/>
      <c r="H3" s="302"/>
      <c r="I3" s="302" t="s">
        <v>16</v>
      </c>
      <c r="J3" s="302"/>
      <c r="K3" s="302"/>
      <c r="M3" s="290"/>
      <c r="N3" s="290"/>
      <c r="O3" s="290"/>
    </row>
    <row r="4" spans="1:15" ht="38.25" x14ac:dyDescent="0.25">
      <c r="A4" s="12" t="s">
        <v>264</v>
      </c>
      <c r="B4" s="194">
        <v>6000</v>
      </c>
      <c r="C4" s="50">
        <v>6000</v>
      </c>
      <c r="D4" s="50">
        <v>6000</v>
      </c>
      <c r="F4" s="160" t="s">
        <v>265</v>
      </c>
      <c r="G4" s="60" t="s">
        <v>126</v>
      </c>
      <c r="H4" s="61" t="s">
        <v>266</v>
      </c>
      <c r="I4" s="160" t="s">
        <v>265</v>
      </c>
      <c r="J4" s="60" t="s">
        <v>126</v>
      </c>
      <c r="K4" s="61" t="s">
        <v>266</v>
      </c>
      <c r="M4" s="160" t="s">
        <v>265</v>
      </c>
      <c r="N4" s="60" t="s">
        <v>126</v>
      </c>
      <c r="O4" s="61" t="s">
        <v>266</v>
      </c>
    </row>
    <row r="5" spans="1:15" x14ac:dyDescent="0.25">
      <c r="A5" s="284" t="s">
        <v>267</v>
      </c>
      <c r="B5" s="284"/>
      <c r="C5" s="284"/>
      <c r="D5" s="284"/>
      <c r="F5" s="233">
        <v>0.5</v>
      </c>
      <c r="G5" s="62">
        <v>0</v>
      </c>
      <c r="H5" s="63">
        <v>15000</v>
      </c>
      <c r="I5" s="233">
        <v>0.5</v>
      </c>
      <c r="J5" s="62">
        <v>0</v>
      </c>
      <c r="K5" s="63">
        <v>15000</v>
      </c>
      <c r="M5" s="233">
        <v>0.35</v>
      </c>
      <c r="N5" s="62">
        <v>0</v>
      </c>
      <c r="O5" s="63">
        <v>15000</v>
      </c>
    </row>
    <row r="6" spans="1:15" x14ac:dyDescent="0.25">
      <c r="A6" s="20" t="s">
        <v>268</v>
      </c>
      <c r="B6" s="192">
        <v>17670</v>
      </c>
      <c r="C6" s="49">
        <v>17280</v>
      </c>
      <c r="D6" s="49">
        <v>16810</v>
      </c>
      <c r="F6" s="36">
        <v>0.49</v>
      </c>
      <c r="G6" s="168">
        <v>15001</v>
      </c>
      <c r="H6" s="49">
        <v>17000</v>
      </c>
      <c r="I6" s="36">
        <v>0.49</v>
      </c>
      <c r="J6" s="168">
        <v>15001</v>
      </c>
      <c r="K6" s="49">
        <v>17000</v>
      </c>
      <c r="M6" s="36">
        <v>0.34</v>
      </c>
      <c r="N6" s="64">
        <f t="shared" ref="N6:N10" si="0">O5+1</f>
        <v>15001</v>
      </c>
      <c r="O6" s="49">
        <v>17000</v>
      </c>
    </row>
    <row r="7" spans="1:15" ht="15.95" customHeight="1" x14ac:dyDescent="0.25">
      <c r="A7" s="12" t="s">
        <v>269</v>
      </c>
      <c r="B7" s="197">
        <v>265080</v>
      </c>
      <c r="C7" s="50">
        <v>259190</v>
      </c>
      <c r="D7" s="50">
        <v>252150</v>
      </c>
      <c r="F7" s="81">
        <v>0.48</v>
      </c>
      <c r="G7" s="55">
        <f t="shared" ref="G7:G10" si="1">H6+1</f>
        <v>17001</v>
      </c>
      <c r="H7" s="52">
        <v>19000</v>
      </c>
      <c r="I7" s="81">
        <v>0.48</v>
      </c>
      <c r="J7" s="55">
        <f t="shared" ref="J7:J10" si="2">K6+1</f>
        <v>17001</v>
      </c>
      <c r="K7" s="52">
        <v>19000</v>
      </c>
      <c r="M7" s="81">
        <v>0.33</v>
      </c>
      <c r="N7" s="65">
        <f t="shared" si="0"/>
        <v>17001</v>
      </c>
      <c r="O7" s="52">
        <v>19000</v>
      </c>
    </row>
    <row r="8" spans="1:15" x14ac:dyDescent="0.25">
      <c r="A8" s="20" t="s">
        <v>270</v>
      </c>
      <c r="B8" s="192">
        <v>305080</v>
      </c>
      <c r="C8" s="49">
        <v>299190</v>
      </c>
      <c r="D8" s="49">
        <v>292150</v>
      </c>
      <c r="F8" s="36">
        <v>0.47</v>
      </c>
      <c r="G8" s="168">
        <f t="shared" si="1"/>
        <v>19001</v>
      </c>
      <c r="H8" s="49">
        <v>21000</v>
      </c>
      <c r="I8" s="36">
        <v>0.47</v>
      </c>
      <c r="J8" s="168">
        <f t="shared" si="2"/>
        <v>19001</v>
      </c>
      <c r="K8" s="49">
        <v>21000</v>
      </c>
      <c r="M8" s="36">
        <v>0.32</v>
      </c>
      <c r="N8" s="64">
        <f t="shared" si="0"/>
        <v>19001</v>
      </c>
      <c r="O8" s="49">
        <v>21000</v>
      </c>
    </row>
    <row r="9" spans="1:15" x14ac:dyDescent="0.25">
      <c r="A9" s="20" t="s">
        <v>271</v>
      </c>
      <c r="B9" s="192">
        <v>5120</v>
      </c>
      <c r="C9" s="49">
        <v>5000</v>
      </c>
      <c r="D9" s="49"/>
      <c r="F9" s="81">
        <v>0.46</v>
      </c>
      <c r="G9" s="55">
        <f t="shared" si="1"/>
        <v>21001</v>
      </c>
      <c r="H9" s="52">
        <v>23000</v>
      </c>
      <c r="I9" s="81">
        <v>0.46</v>
      </c>
      <c r="J9" s="55">
        <f t="shared" si="2"/>
        <v>21001</v>
      </c>
      <c r="K9" s="52">
        <v>23000</v>
      </c>
      <c r="M9" s="81">
        <v>0.31</v>
      </c>
      <c r="N9" s="65">
        <f t="shared" si="0"/>
        <v>21001</v>
      </c>
      <c r="O9" s="52">
        <v>23000</v>
      </c>
    </row>
    <row r="10" spans="1:15" x14ac:dyDescent="0.25">
      <c r="A10" s="284" t="s">
        <v>272</v>
      </c>
      <c r="B10" s="284"/>
      <c r="C10" s="284"/>
      <c r="D10" s="284"/>
      <c r="F10" s="36">
        <v>0.45</v>
      </c>
      <c r="G10" s="168">
        <f t="shared" si="1"/>
        <v>23001</v>
      </c>
      <c r="H10" s="49">
        <v>25000</v>
      </c>
      <c r="I10" s="36">
        <v>0.45</v>
      </c>
      <c r="J10" s="168">
        <f t="shared" si="2"/>
        <v>23001</v>
      </c>
      <c r="K10" s="49">
        <v>25000</v>
      </c>
      <c r="M10" s="233">
        <v>0.3</v>
      </c>
      <c r="N10" s="66">
        <f t="shared" si="0"/>
        <v>23001</v>
      </c>
      <c r="O10" s="63">
        <v>25000</v>
      </c>
    </row>
    <row r="11" spans="1:15" x14ac:dyDescent="0.25">
      <c r="A11" s="20" t="s">
        <v>273</v>
      </c>
      <c r="B11" s="192">
        <v>2200</v>
      </c>
      <c r="C11" s="49">
        <v>2000</v>
      </c>
      <c r="D11" s="49">
        <v>2000</v>
      </c>
      <c r="F11" s="81">
        <v>0.44</v>
      </c>
      <c r="G11" s="55">
        <f t="shared" ref="G11:J20" si="3">H10+1</f>
        <v>25001</v>
      </c>
      <c r="H11" s="52">
        <v>27000</v>
      </c>
      <c r="I11" s="81">
        <v>0.44</v>
      </c>
      <c r="J11" s="55">
        <f t="shared" si="3"/>
        <v>25001</v>
      </c>
      <c r="K11" s="52">
        <v>27000</v>
      </c>
      <c r="M11" s="81">
        <v>0.28999999999999998</v>
      </c>
      <c r="N11" s="65">
        <f>O10+1</f>
        <v>25001</v>
      </c>
      <c r="O11" s="52">
        <v>27000</v>
      </c>
    </row>
    <row r="12" spans="1:15" x14ac:dyDescent="0.25">
      <c r="A12" s="12" t="s">
        <v>274</v>
      </c>
      <c r="B12" s="197">
        <v>1700</v>
      </c>
      <c r="C12" s="31">
        <v>1700</v>
      </c>
      <c r="D12" s="31">
        <v>1700</v>
      </c>
      <c r="F12" s="36">
        <v>0.43</v>
      </c>
      <c r="G12" s="168">
        <f t="shared" si="3"/>
        <v>27001</v>
      </c>
      <c r="H12" s="49">
        <v>29000</v>
      </c>
      <c r="I12" s="36">
        <v>0.43</v>
      </c>
      <c r="J12" s="168">
        <f t="shared" si="3"/>
        <v>27001</v>
      </c>
      <c r="K12" s="49">
        <v>29000</v>
      </c>
      <c r="M12" s="36">
        <v>0.28000000000000003</v>
      </c>
      <c r="N12" s="64">
        <f t="shared" ref="N12:N20" si="4">O11+1</f>
        <v>27001</v>
      </c>
      <c r="O12" s="49">
        <v>29000</v>
      </c>
    </row>
    <row r="13" spans="1:15" x14ac:dyDescent="0.25">
      <c r="A13" s="12" t="s">
        <v>275</v>
      </c>
      <c r="B13" s="197">
        <v>2500</v>
      </c>
      <c r="C13" s="31">
        <v>2500</v>
      </c>
      <c r="D13" s="31">
        <v>2500</v>
      </c>
      <c r="F13" s="81">
        <v>0.42</v>
      </c>
      <c r="G13" s="55">
        <f t="shared" si="3"/>
        <v>29001</v>
      </c>
      <c r="H13" s="52">
        <v>31000</v>
      </c>
      <c r="I13" s="81">
        <v>0.42</v>
      </c>
      <c r="J13" s="55">
        <f t="shared" si="3"/>
        <v>29001</v>
      </c>
      <c r="K13" s="52">
        <v>31000</v>
      </c>
      <c r="M13" s="81">
        <v>0.27</v>
      </c>
      <c r="N13" s="65">
        <f t="shared" si="4"/>
        <v>29001</v>
      </c>
      <c r="O13" s="52">
        <v>31000</v>
      </c>
    </row>
    <row r="14" spans="1:15" x14ac:dyDescent="0.25">
      <c r="A14" s="291" t="s">
        <v>276</v>
      </c>
      <c r="B14" s="291"/>
      <c r="C14" s="291"/>
      <c r="D14" s="291"/>
      <c r="F14" s="36">
        <v>0.41</v>
      </c>
      <c r="G14" s="168">
        <f t="shared" si="3"/>
        <v>31001</v>
      </c>
      <c r="H14" s="49">
        <v>33000</v>
      </c>
      <c r="I14" s="36">
        <v>0.41</v>
      </c>
      <c r="J14" s="168">
        <f t="shared" si="3"/>
        <v>31001</v>
      </c>
      <c r="K14" s="49">
        <v>33000</v>
      </c>
      <c r="M14" s="36">
        <v>0.26</v>
      </c>
      <c r="N14" s="64">
        <f t="shared" si="4"/>
        <v>31001</v>
      </c>
      <c r="O14" s="49">
        <v>33000</v>
      </c>
    </row>
    <row r="15" spans="1:15" x14ac:dyDescent="0.25">
      <c r="A15" s="20" t="s">
        <v>277</v>
      </c>
      <c r="B15" s="192">
        <v>200000</v>
      </c>
      <c r="C15" s="49">
        <v>200000</v>
      </c>
      <c r="D15" s="49">
        <v>200000</v>
      </c>
      <c r="F15" s="81">
        <v>0.4</v>
      </c>
      <c r="G15" s="55">
        <f t="shared" si="3"/>
        <v>33001</v>
      </c>
      <c r="H15" s="52">
        <v>35000</v>
      </c>
      <c r="I15" s="81">
        <v>0.4</v>
      </c>
      <c r="J15" s="55">
        <f t="shared" si="3"/>
        <v>33001</v>
      </c>
      <c r="K15" s="52">
        <v>35000</v>
      </c>
      <c r="M15" s="233">
        <v>0.25</v>
      </c>
      <c r="N15" s="66">
        <f t="shared" si="4"/>
        <v>33001</v>
      </c>
      <c r="O15" s="63">
        <v>35000</v>
      </c>
    </row>
    <row r="16" spans="1:15" x14ac:dyDescent="0.25">
      <c r="A16" s="12" t="s">
        <v>278</v>
      </c>
      <c r="B16" s="195">
        <v>400000</v>
      </c>
      <c r="C16" s="50">
        <v>400000</v>
      </c>
      <c r="D16" s="50">
        <v>400000</v>
      </c>
      <c r="F16" s="36">
        <v>0.39</v>
      </c>
      <c r="G16" s="168">
        <f t="shared" si="3"/>
        <v>35001</v>
      </c>
      <c r="H16" s="49">
        <v>37000</v>
      </c>
      <c r="I16" s="36">
        <v>0.39</v>
      </c>
      <c r="J16" s="168">
        <f t="shared" si="3"/>
        <v>35001</v>
      </c>
      <c r="K16" s="49">
        <v>37000</v>
      </c>
      <c r="M16" s="81">
        <v>0.24</v>
      </c>
      <c r="N16" s="65">
        <f t="shared" si="4"/>
        <v>35001</v>
      </c>
      <c r="O16" s="52">
        <v>37000</v>
      </c>
    </row>
    <row r="17" spans="1:15" x14ac:dyDescent="0.25">
      <c r="A17" s="284" t="s">
        <v>279</v>
      </c>
      <c r="B17" s="284"/>
      <c r="C17" s="284"/>
      <c r="D17" s="284"/>
      <c r="F17" s="81">
        <v>0.38</v>
      </c>
      <c r="G17" s="55">
        <f t="shared" si="3"/>
        <v>37001</v>
      </c>
      <c r="H17" s="52">
        <v>39000</v>
      </c>
      <c r="I17" s="81">
        <v>0.38</v>
      </c>
      <c r="J17" s="55">
        <f t="shared" si="3"/>
        <v>37001</v>
      </c>
      <c r="K17" s="52">
        <v>39000</v>
      </c>
      <c r="M17" s="36">
        <v>0.23</v>
      </c>
      <c r="N17" s="64">
        <f t="shared" si="4"/>
        <v>37001</v>
      </c>
      <c r="O17" s="49">
        <v>39000</v>
      </c>
    </row>
    <row r="18" spans="1:15" x14ac:dyDescent="0.25">
      <c r="A18" s="20" t="s">
        <v>280</v>
      </c>
      <c r="B18" s="192">
        <v>500</v>
      </c>
      <c r="C18" s="49">
        <v>500</v>
      </c>
      <c r="D18" s="49">
        <v>500</v>
      </c>
      <c r="F18" s="36">
        <v>0.37</v>
      </c>
      <c r="G18" s="168">
        <f t="shared" si="3"/>
        <v>39001</v>
      </c>
      <c r="H18" s="49">
        <v>41000</v>
      </c>
      <c r="I18" s="36">
        <v>0.37</v>
      </c>
      <c r="J18" s="168">
        <f t="shared" si="3"/>
        <v>39001</v>
      </c>
      <c r="K18" s="49">
        <v>41000</v>
      </c>
      <c r="M18" s="81">
        <v>0.22</v>
      </c>
      <c r="N18" s="65">
        <f t="shared" si="4"/>
        <v>39001</v>
      </c>
      <c r="O18" s="52">
        <v>41000</v>
      </c>
    </row>
    <row r="19" spans="1:15" ht="15.75" thickBot="1" x14ac:dyDescent="0.3">
      <c r="A19" s="154" t="s">
        <v>281</v>
      </c>
      <c r="B19" s="229">
        <v>5300</v>
      </c>
      <c r="C19" s="155">
        <v>5050</v>
      </c>
      <c r="D19" s="155">
        <v>4700</v>
      </c>
      <c r="F19" s="81">
        <v>0.36</v>
      </c>
      <c r="G19" s="55">
        <f t="shared" si="3"/>
        <v>41001</v>
      </c>
      <c r="H19" s="52">
        <v>43000</v>
      </c>
      <c r="I19" s="81">
        <v>0.36</v>
      </c>
      <c r="J19" s="55">
        <f t="shared" si="3"/>
        <v>41001</v>
      </c>
      <c r="K19" s="52">
        <v>43000</v>
      </c>
      <c r="M19" s="36">
        <v>0.21</v>
      </c>
      <c r="N19" s="64">
        <f t="shared" si="4"/>
        <v>41001</v>
      </c>
      <c r="O19" s="49">
        <v>43000</v>
      </c>
    </row>
    <row r="20" spans="1:15" ht="15.75" thickBot="1" x14ac:dyDescent="0.3">
      <c r="A20" s="284" t="s">
        <v>282</v>
      </c>
      <c r="B20" s="284"/>
      <c r="C20" s="284"/>
      <c r="D20" s="284"/>
      <c r="F20" s="233">
        <v>0.35</v>
      </c>
      <c r="G20" s="271">
        <f t="shared" si="3"/>
        <v>43001</v>
      </c>
      <c r="H20" s="63">
        <v>75000</v>
      </c>
      <c r="I20" s="235">
        <v>0.35</v>
      </c>
      <c r="J20" s="273">
        <v>43001</v>
      </c>
      <c r="K20" s="273">
        <v>150000</v>
      </c>
      <c r="M20" s="234">
        <v>0.2</v>
      </c>
      <c r="N20" s="69">
        <f t="shared" si="4"/>
        <v>43001</v>
      </c>
      <c r="O20" s="70" t="s">
        <v>283</v>
      </c>
    </row>
    <row r="21" spans="1:15" ht="15.75" thickBot="1" x14ac:dyDescent="0.3">
      <c r="A21" s="258" t="s">
        <v>284</v>
      </c>
      <c r="B21" s="259">
        <v>20000</v>
      </c>
      <c r="C21" s="259">
        <v>10000</v>
      </c>
      <c r="D21" s="259"/>
      <c r="F21" s="236">
        <v>0.34</v>
      </c>
      <c r="G21" s="167">
        <v>75001</v>
      </c>
      <c r="H21" s="167">
        <v>77000</v>
      </c>
      <c r="I21" s="236">
        <v>0.34</v>
      </c>
      <c r="J21" s="167">
        <v>150001</v>
      </c>
      <c r="K21" s="167">
        <v>154000</v>
      </c>
      <c r="M21" s="71"/>
      <c r="N21" s="232"/>
      <c r="O21" s="72"/>
    </row>
    <row r="22" spans="1:15" ht="15.75" thickTop="1" x14ac:dyDescent="0.25">
      <c r="A22" s="206"/>
      <c r="B22" s="231"/>
      <c r="C22" s="52"/>
      <c r="D22" s="52"/>
      <c r="F22" s="237">
        <v>0.33</v>
      </c>
      <c r="G22" s="1">
        <v>77001</v>
      </c>
      <c r="H22" s="1">
        <v>79000</v>
      </c>
      <c r="I22" s="237">
        <v>0.33</v>
      </c>
      <c r="J22" s="1">
        <v>154001</v>
      </c>
      <c r="K22" s="1">
        <v>158000</v>
      </c>
      <c r="M22" s="71"/>
      <c r="N22" s="232"/>
      <c r="O22" s="72"/>
    </row>
    <row r="23" spans="1:15" x14ac:dyDescent="0.25">
      <c r="A23" s="230"/>
      <c r="B23" s="206"/>
      <c r="C23" s="52"/>
      <c r="D23" s="52"/>
      <c r="F23" s="236">
        <v>0.32</v>
      </c>
      <c r="G23" s="167">
        <v>79001</v>
      </c>
      <c r="H23" s="167">
        <v>81000</v>
      </c>
      <c r="I23" s="236">
        <v>0.32</v>
      </c>
      <c r="J23" s="167">
        <v>158001</v>
      </c>
      <c r="K23" s="167">
        <v>162000</v>
      </c>
      <c r="M23" s="40"/>
    </row>
    <row r="24" spans="1:15" x14ac:dyDescent="0.25">
      <c r="A24" s="79"/>
      <c r="B24" s="79"/>
      <c r="C24" s="79"/>
      <c r="D24" s="79"/>
      <c r="F24" s="237">
        <v>0.31</v>
      </c>
      <c r="G24" s="1">
        <v>81001</v>
      </c>
      <c r="H24" s="1">
        <v>83000</v>
      </c>
      <c r="I24" s="237">
        <v>0.31</v>
      </c>
      <c r="J24" s="1">
        <v>162001</v>
      </c>
      <c r="K24" s="1">
        <v>166000</v>
      </c>
      <c r="M24" s="79"/>
    </row>
    <row r="25" spans="1:15" x14ac:dyDescent="0.25">
      <c r="D25" s="52"/>
      <c r="F25" s="236">
        <v>0.3</v>
      </c>
      <c r="G25" s="167">
        <v>83001</v>
      </c>
      <c r="H25" s="167">
        <v>85000</v>
      </c>
      <c r="I25" s="236">
        <v>0.3</v>
      </c>
      <c r="J25" s="167">
        <v>166001</v>
      </c>
      <c r="K25" s="167">
        <v>170000</v>
      </c>
      <c r="M25" s="52"/>
    </row>
    <row r="26" spans="1:15" x14ac:dyDescent="0.25">
      <c r="F26" s="237">
        <v>0.28999999999999998</v>
      </c>
      <c r="G26" s="1">
        <v>85001</v>
      </c>
      <c r="H26" s="1">
        <v>87000</v>
      </c>
      <c r="I26" s="237">
        <v>0.28999999999999998</v>
      </c>
      <c r="J26" s="1">
        <v>170001</v>
      </c>
      <c r="K26" s="1">
        <v>174000</v>
      </c>
      <c r="M26" s="52"/>
    </row>
    <row r="27" spans="1:15" x14ac:dyDescent="0.25">
      <c r="F27" s="236">
        <v>0.28000000000000003</v>
      </c>
      <c r="G27" s="167">
        <v>87001</v>
      </c>
      <c r="H27" s="167">
        <v>89000</v>
      </c>
      <c r="I27" s="236">
        <v>0.28000000000000003</v>
      </c>
      <c r="J27" s="167">
        <v>174001</v>
      </c>
      <c r="K27" s="167">
        <v>178000</v>
      </c>
    </row>
    <row r="28" spans="1:15" x14ac:dyDescent="0.25">
      <c r="F28" s="237">
        <v>0.27</v>
      </c>
      <c r="G28" s="1">
        <v>89001</v>
      </c>
      <c r="H28" s="1">
        <v>91000</v>
      </c>
      <c r="I28" s="237">
        <v>0.27</v>
      </c>
      <c r="J28" s="1">
        <v>178001</v>
      </c>
      <c r="K28" s="1">
        <v>182000</v>
      </c>
    </row>
    <row r="29" spans="1:15" x14ac:dyDescent="0.25">
      <c r="F29" s="236">
        <v>0.26</v>
      </c>
      <c r="G29" s="167">
        <v>91001</v>
      </c>
      <c r="H29" s="167">
        <v>93000</v>
      </c>
      <c r="I29" s="236">
        <v>0.26</v>
      </c>
      <c r="J29" s="167">
        <v>182001</v>
      </c>
      <c r="K29" s="167">
        <v>186000</v>
      </c>
    </row>
    <row r="30" spans="1:15" x14ac:dyDescent="0.25">
      <c r="F30" s="237">
        <v>0.25</v>
      </c>
      <c r="G30" s="1">
        <v>93001</v>
      </c>
      <c r="H30" s="1">
        <v>95000</v>
      </c>
      <c r="I30" s="237">
        <v>0.25</v>
      </c>
      <c r="J30" s="1">
        <v>186001</v>
      </c>
      <c r="K30" s="1">
        <v>190000</v>
      </c>
    </row>
    <row r="31" spans="1:15" x14ac:dyDescent="0.25">
      <c r="F31" s="236">
        <v>0.24</v>
      </c>
      <c r="G31" s="167">
        <v>95001</v>
      </c>
      <c r="H31" s="167">
        <v>97000</v>
      </c>
      <c r="I31" s="236">
        <v>0.24</v>
      </c>
      <c r="J31" s="167">
        <v>190001</v>
      </c>
      <c r="K31" s="167">
        <v>194000</v>
      </c>
    </row>
    <row r="32" spans="1:15" x14ac:dyDescent="0.25">
      <c r="F32" s="237">
        <v>0.23</v>
      </c>
      <c r="G32" s="1">
        <v>97001</v>
      </c>
      <c r="H32" s="1">
        <v>99000</v>
      </c>
      <c r="I32" s="237">
        <v>0.23</v>
      </c>
      <c r="J32" s="1">
        <v>194001</v>
      </c>
      <c r="K32" s="1">
        <v>198000</v>
      </c>
    </row>
    <row r="33" spans="6:11" x14ac:dyDescent="0.25">
      <c r="F33" s="236">
        <v>0.22</v>
      </c>
      <c r="G33" s="167">
        <v>99001</v>
      </c>
      <c r="H33" s="167">
        <v>101000</v>
      </c>
      <c r="I33" s="236">
        <v>0.22</v>
      </c>
      <c r="J33" s="167">
        <v>198001</v>
      </c>
      <c r="K33" s="167">
        <v>202000</v>
      </c>
    </row>
    <row r="34" spans="6:11" x14ac:dyDescent="0.25">
      <c r="F34" s="237">
        <v>0.21</v>
      </c>
      <c r="G34" s="1">
        <v>101001</v>
      </c>
      <c r="H34" s="1">
        <v>103000</v>
      </c>
      <c r="I34" s="237">
        <v>0.21</v>
      </c>
      <c r="J34" s="1">
        <v>202001</v>
      </c>
      <c r="K34" s="1">
        <v>206000</v>
      </c>
    </row>
    <row r="35" spans="6:11" ht="15" customHeight="1" thickBot="1" x14ac:dyDescent="0.3">
      <c r="F35" s="260">
        <v>0.2</v>
      </c>
      <c r="G35" s="272">
        <v>103001</v>
      </c>
      <c r="H35" s="261" t="s">
        <v>283</v>
      </c>
      <c r="I35" s="262">
        <v>0.2</v>
      </c>
      <c r="J35" s="274">
        <v>206001</v>
      </c>
      <c r="K35" s="275" t="s">
        <v>283</v>
      </c>
    </row>
    <row r="36" spans="6:11" ht="15.75" thickTop="1" x14ac:dyDescent="0.25"/>
    <row r="37" spans="6:11" x14ac:dyDescent="0.25"/>
    <row r="38" spans="6:11" x14ac:dyDescent="0.25"/>
    <row r="39" spans="6:11" x14ac:dyDescent="0.25"/>
    <row r="40" spans="6:11" x14ac:dyDescent="0.25"/>
    <row r="41" spans="6:11" x14ac:dyDescent="0.25"/>
    <row r="42" spans="6:11" x14ac:dyDescent="0.25"/>
    <row r="43" spans="6:11" x14ac:dyDescent="0.25"/>
    <row r="44" spans="6:11" x14ac:dyDescent="0.25"/>
    <row r="45" spans="6:11" x14ac:dyDescent="0.25"/>
    <row r="46" spans="6:11" x14ac:dyDescent="0.25"/>
    <row r="47" spans="6:11" x14ac:dyDescent="0.25"/>
    <row r="48" spans="6:11" x14ac:dyDescent="0.25"/>
    <row r="49" x14ac:dyDescent="0.25"/>
    <row r="50" x14ac:dyDescent="0.25"/>
    <row r="51" x14ac:dyDescent="0.25"/>
    <row r="52" x14ac:dyDescent="0.25"/>
    <row r="53" x14ac:dyDescent="0.25"/>
    <row r="54" x14ac:dyDescent="0.25"/>
    <row r="55" x14ac:dyDescent="0.25"/>
  </sheetData>
  <mergeCells count="12">
    <mergeCell ref="I3:K3"/>
    <mergeCell ref="A20:D20"/>
    <mergeCell ref="M1:O1"/>
    <mergeCell ref="A17:D17"/>
    <mergeCell ref="A2:D2"/>
    <mergeCell ref="A5:D5"/>
    <mergeCell ref="A10:D10"/>
    <mergeCell ref="A14:D14"/>
    <mergeCell ref="F1:K1"/>
    <mergeCell ref="M2:O3"/>
    <mergeCell ref="F2:K2"/>
    <mergeCell ref="F3:H3"/>
  </mergeCells>
  <pageMargins left="0.5" right="0.5" top="1" bottom="1" header="0.4" footer="0.4"/>
  <pageSetup scale="85" fitToWidth="2" orientation="landscape" r:id="rId1"/>
  <headerFooter scaleWithDoc="0">
    <oddHeader>&amp;L&amp;G&amp;C&amp;"Calibri,Bold"&amp;10&amp;K095847CRUNCHING NUMBER$
&amp;11&amp;A&amp;R&amp;"Calibri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4"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4F61-EDD2-4BDB-8E76-1157E2CEEC5A}">
  <sheetPr>
    <pageSetUpPr fitToPage="1"/>
  </sheetPr>
  <dimension ref="A1:F62"/>
  <sheetViews>
    <sheetView zoomScaleNormal="100" zoomScaleSheetLayoutView="100" zoomScalePageLayoutView="70" workbookViewId="0">
      <selection activeCell="A3" sqref="A3"/>
    </sheetView>
  </sheetViews>
  <sheetFormatPr defaultColWidth="30.28515625" defaultRowHeight="15" customHeight="1" x14ac:dyDescent="0.25"/>
  <cols>
    <col min="1" max="1" width="38.7109375" style="5" customWidth="1"/>
    <col min="2" max="2" width="29.140625" style="5" customWidth="1"/>
    <col min="3" max="3" width="39.28515625" style="5" customWidth="1"/>
    <col min="5" max="7" width="19.28515625" customWidth="1"/>
  </cols>
  <sheetData>
    <row r="1" spans="1:4" x14ac:dyDescent="0.25">
      <c r="A1" s="304" t="s">
        <v>285</v>
      </c>
      <c r="B1" s="304"/>
      <c r="C1" s="304"/>
      <c r="D1" s="304"/>
    </row>
    <row r="2" spans="1:4" x14ac:dyDescent="0.25">
      <c r="A2" s="18" t="s">
        <v>286</v>
      </c>
      <c r="B2" s="13">
        <v>2026</v>
      </c>
      <c r="C2" s="13">
        <v>2025</v>
      </c>
      <c r="D2" s="13">
        <v>2024</v>
      </c>
    </row>
    <row r="3" spans="1:4" x14ac:dyDescent="0.25">
      <c r="A3" s="7" t="s">
        <v>287</v>
      </c>
      <c r="B3" s="220">
        <v>0</v>
      </c>
      <c r="C3" s="158">
        <v>7500</v>
      </c>
      <c r="D3" s="158">
        <v>7500</v>
      </c>
    </row>
    <row r="4" spans="1:4" x14ac:dyDescent="0.25">
      <c r="A4" t="s">
        <v>288</v>
      </c>
      <c r="B4" s="221">
        <v>0</v>
      </c>
      <c r="C4" s="17">
        <v>4000</v>
      </c>
      <c r="D4" s="17">
        <v>4000</v>
      </c>
    </row>
    <row r="5" spans="1:4" x14ac:dyDescent="0.25">
      <c r="A5" s="310" t="s">
        <v>289</v>
      </c>
      <c r="B5" s="310"/>
      <c r="C5" s="310"/>
      <c r="D5" s="310"/>
    </row>
    <row r="6" spans="1:4" x14ac:dyDescent="0.25">
      <c r="A6" s="7" t="s">
        <v>172</v>
      </c>
      <c r="B6" s="220">
        <v>0</v>
      </c>
      <c r="C6" s="15">
        <v>150000</v>
      </c>
      <c r="D6" s="15">
        <v>150000</v>
      </c>
    </row>
    <row r="7" spans="1:4" x14ac:dyDescent="0.25">
      <c r="A7" t="s">
        <v>8</v>
      </c>
      <c r="B7" s="221">
        <v>0</v>
      </c>
      <c r="C7" s="16">
        <v>225000</v>
      </c>
      <c r="D7" s="16">
        <v>225000</v>
      </c>
    </row>
    <row r="8" spans="1:4" x14ac:dyDescent="0.25">
      <c r="A8" s="7" t="s">
        <v>16</v>
      </c>
      <c r="B8" s="220">
        <v>0</v>
      </c>
      <c r="C8" s="15">
        <v>300000</v>
      </c>
      <c r="D8" s="15">
        <v>300000</v>
      </c>
    </row>
    <row r="9" spans="1:4" ht="14.45" customHeight="1" x14ac:dyDescent="0.25">
      <c r="A9" s="310" t="s">
        <v>290</v>
      </c>
      <c r="B9" s="310"/>
      <c r="C9" s="310"/>
      <c r="D9" s="310"/>
    </row>
    <row r="10" spans="1:4" x14ac:dyDescent="0.25">
      <c r="A10" s="7" t="s">
        <v>172</v>
      </c>
      <c r="B10" s="220">
        <v>0</v>
      </c>
      <c r="C10" s="15">
        <v>75000</v>
      </c>
      <c r="D10" s="15">
        <v>75000</v>
      </c>
    </row>
    <row r="11" spans="1:4" x14ac:dyDescent="0.25">
      <c r="A11" t="s">
        <v>8</v>
      </c>
      <c r="B11" s="221">
        <v>0</v>
      </c>
      <c r="C11" s="16">
        <v>112500</v>
      </c>
      <c r="D11" s="16">
        <v>112500</v>
      </c>
    </row>
    <row r="12" spans="1:4" x14ac:dyDescent="0.25">
      <c r="A12" s="223" t="s">
        <v>16</v>
      </c>
      <c r="B12" s="222">
        <v>0</v>
      </c>
      <c r="C12" s="224">
        <v>150000</v>
      </c>
      <c r="D12" s="224">
        <v>150000</v>
      </c>
    </row>
    <row r="13" spans="1:4" x14ac:dyDescent="0.25">
      <c r="A13" s="312" t="s">
        <v>291</v>
      </c>
      <c r="B13" s="313"/>
      <c r="C13" s="313"/>
      <c r="D13" s="313"/>
    </row>
    <row r="14" spans="1:4" x14ac:dyDescent="0.25">
      <c r="A14" s="58" t="s">
        <v>292</v>
      </c>
      <c r="B14" s="122"/>
      <c r="C14" s="122"/>
      <c r="D14" s="122"/>
    </row>
    <row r="15" spans="1:4" x14ac:dyDescent="0.25">
      <c r="A15" s="20" t="s">
        <v>293</v>
      </c>
      <c r="B15" s="59">
        <v>0</v>
      </c>
      <c r="C15" s="59">
        <v>0.3</v>
      </c>
      <c r="D15" s="59">
        <v>0.3</v>
      </c>
    </row>
    <row r="16" spans="1:4" x14ac:dyDescent="0.25">
      <c r="A16" s="314"/>
      <c r="B16" s="314"/>
      <c r="C16" s="314"/>
      <c r="D16" s="314"/>
    </row>
    <row r="17" spans="1:6" x14ac:dyDescent="0.25">
      <c r="A17"/>
      <c r="B17"/>
      <c r="C17" s="177"/>
      <c r="D17" s="177"/>
    </row>
    <row r="18" spans="1:6" x14ac:dyDescent="0.25">
      <c r="A18"/>
      <c r="B18"/>
      <c r="C18" s="177"/>
      <c r="D18" s="177"/>
    </row>
    <row r="19" spans="1:6" x14ac:dyDescent="0.25">
      <c r="A19" s="312" t="s">
        <v>294</v>
      </c>
      <c r="B19" s="313"/>
      <c r="C19" s="313"/>
      <c r="D19" s="313"/>
    </row>
    <row r="20" spans="1:6" ht="15" customHeight="1" x14ac:dyDescent="0.25">
      <c r="A20" s="58" t="s">
        <v>295</v>
      </c>
      <c r="B20" s="122"/>
      <c r="C20" s="122"/>
      <c r="D20" s="122"/>
    </row>
    <row r="21" spans="1:6" x14ac:dyDescent="0.25">
      <c r="A21" s="149" t="s">
        <v>296</v>
      </c>
      <c r="B21" s="219" t="s">
        <v>297</v>
      </c>
      <c r="C21" s="307" t="s">
        <v>298</v>
      </c>
      <c r="D21" s="307"/>
      <c r="F21" s="12"/>
    </row>
    <row r="22" spans="1:6" x14ac:dyDescent="0.25">
      <c r="A22" s="150" t="s">
        <v>299</v>
      </c>
      <c r="B22" s="150"/>
      <c r="C22" s="316" t="s">
        <v>300</v>
      </c>
      <c r="D22" s="316"/>
    </row>
    <row r="23" spans="1:6" x14ac:dyDescent="0.25">
      <c r="A23" s="149" t="s">
        <v>301</v>
      </c>
      <c r="B23" s="149"/>
      <c r="C23" s="307" t="s">
        <v>302</v>
      </c>
      <c r="D23" s="307"/>
    </row>
    <row r="24" spans="1:6" x14ac:dyDescent="0.25">
      <c r="A24" s="150" t="s">
        <v>303</v>
      </c>
      <c r="B24" s="150"/>
      <c r="C24" s="311">
        <v>0.3</v>
      </c>
      <c r="D24" s="311"/>
      <c r="F24" s="214"/>
    </row>
    <row r="25" spans="1:6" x14ac:dyDescent="0.25">
      <c r="A25" s="149" t="s">
        <v>304</v>
      </c>
      <c r="B25" s="149"/>
      <c r="C25" s="307" t="s">
        <v>305</v>
      </c>
      <c r="D25" s="307"/>
    </row>
    <row r="26" spans="1:6" x14ac:dyDescent="0.25">
      <c r="A26" s="150" t="s">
        <v>306</v>
      </c>
      <c r="B26" s="150"/>
      <c r="C26" s="308">
        <v>1200</v>
      </c>
      <c r="D26" s="308"/>
    </row>
    <row r="27" spans="1:6" x14ac:dyDescent="0.25">
      <c r="A27" s="305" t="s">
        <v>294</v>
      </c>
      <c r="B27" s="306"/>
      <c r="C27" s="306"/>
      <c r="D27" s="306"/>
    </row>
    <row r="28" spans="1:6" x14ac:dyDescent="0.25">
      <c r="A28" s="151" t="s">
        <v>307</v>
      </c>
      <c r="B28" s="151"/>
      <c r="C28" s="309" t="s">
        <v>308</v>
      </c>
      <c r="D28" s="309"/>
    </row>
    <row r="29" spans="1:6" x14ac:dyDescent="0.25">
      <c r="A29" s="149" t="s">
        <v>309</v>
      </c>
      <c r="B29" s="219" t="s">
        <v>297</v>
      </c>
      <c r="C29" s="307" t="s">
        <v>310</v>
      </c>
      <c r="D29" s="307"/>
    </row>
    <row r="30" spans="1:6" x14ac:dyDescent="0.25">
      <c r="A30" s="150" t="s">
        <v>311</v>
      </c>
      <c r="B30" s="150"/>
      <c r="C30" s="316" t="s">
        <v>312</v>
      </c>
      <c r="D30" s="316"/>
    </row>
    <row r="31" spans="1:6" x14ac:dyDescent="0.25">
      <c r="A31" s="149" t="s">
        <v>313</v>
      </c>
      <c r="B31" s="149"/>
      <c r="C31" s="307" t="s">
        <v>300</v>
      </c>
      <c r="D31" s="307"/>
    </row>
    <row r="32" spans="1:6" x14ac:dyDescent="0.25">
      <c r="A32" s="150" t="s">
        <v>314</v>
      </c>
      <c r="B32" s="150"/>
      <c r="C32" s="316" t="s">
        <v>302</v>
      </c>
      <c r="D32" s="316"/>
    </row>
    <row r="33" spans="1:4" x14ac:dyDescent="0.25">
      <c r="A33" s="149" t="s">
        <v>315</v>
      </c>
      <c r="B33" s="149"/>
      <c r="C33" s="307" t="s">
        <v>316</v>
      </c>
      <c r="D33" s="307"/>
    </row>
    <row r="34" spans="1:4" x14ac:dyDescent="0.25">
      <c r="A34" s="305" t="s">
        <v>294</v>
      </c>
      <c r="B34" s="306"/>
      <c r="C34" s="306"/>
      <c r="D34" s="306"/>
    </row>
    <row r="35" spans="1:4" x14ac:dyDescent="0.25">
      <c r="A35" s="151" t="s">
        <v>317</v>
      </c>
      <c r="B35" s="151"/>
      <c r="C35" s="309" t="s">
        <v>308</v>
      </c>
      <c r="D35" s="309"/>
    </row>
    <row r="36" spans="1:4" x14ac:dyDescent="0.25">
      <c r="A36" s="149" t="s">
        <v>318</v>
      </c>
      <c r="B36" s="219" t="s">
        <v>297</v>
      </c>
      <c r="C36" s="317">
        <v>600</v>
      </c>
      <c r="D36" s="317"/>
    </row>
    <row r="37" spans="1:4" x14ac:dyDescent="0.25">
      <c r="A37" s="150" t="s">
        <v>319</v>
      </c>
      <c r="B37" s="150"/>
      <c r="C37" s="316" t="s">
        <v>300</v>
      </c>
      <c r="D37" s="316"/>
    </row>
    <row r="38" spans="1:4" x14ac:dyDescent="0.25">
      <c r="A38" s="149" t="s">
        <v>320</v>
      </c>
      <c r="B38" s="149"/>
      <c r="C38" s="307" t="s">
        <v>302</v>
      </c>
      <c r="D38" s="307"/>
    </row>
    <row r="39" spans="1:4" ht="36.75" customHeight="1" x14ac:dyDescent="0.25">
      <c r="A39" s="150" t="s">
        <v>321</v>
      </c>
      <c r="B39" s="150"/>
      <c r="C39" s="316" t="s">
        <v>310</v>
      </c>
      <c r="D39" s="316"/>
    </row>
    <row r="40" spans="1:4" ht="36.75" customHeight="1" x14ac:dyDescent="0.25">
      <c r="A40" s="149" t="s">
        <v>322</v>
      </c>
      <c r="B40" s="149"/>
      <c r="C40" s="307" t="s">
        <v>310</v>
      </c>
      <c r="D40" s="307"/>
    </row>
    <row r="41" spans="1:4" ht="27" customHeight="1" x14ac:dyDescent="0.25">
      <c r="A41" s="150" t="s">
        <v>323</v>
      </c>
      <c r="B41" s="150"/>
      <c r="C41" s="316" t="s">
        <v>324</v>
      </c>
      <c r="D41" s="316"/>
    </row>
    <row r="42" spans="1:4" ht="15" customHeight="1" x14ac:dyDescent="0.25">
      <c r="A42" s="152" t="s">
        <v>325</v>
      </c>
      <c r="B42" s="149"/>
      <c r="C42" s="307" t="s">
        <v>326</v>
      </c>
      <c r="D42" s="307"/>
    </row>
    <row r="43" spans="1:4" ht="15" customHeight="1" x14ac:dyDescent="0.25">
      <c r="A43"/>
      <c r="B43"/>
      <c r="C43"/>
    </row>
    <row r="44" spans="1:4" ht="15" customHeight="1" x14ac:dyDescent="0.25">
      <c r="A44"/>
      <c r="B44"/>
      <c r="C44"/>
    </row>
    <row r="45" spans="1:4" ht="15" customHeight="1" x14ac:dyDescent="0.25">
      <c r="A45"/>
      <c r="B45"/>
      <c r="C45"/>
    </row>
    <row r="46" spans="1:4" ht="15" customHeight="1" x14ac:dyDescent="0.25">
      <c r="A46"/>
      <c r="B46"/>
      <c r="C46"/>
    </row>
    <row r="47" spans="1:4" ht="15" customHeight="1" x14ac:dyDescent="0.25">
      <c r="A47"/>
      <c r="B47"/>
      <c r="C47"/>
    </row>
    <row r="48" spans="1:4" ht="15" customHeight="1" x14ac:dyDescent="0.25">
      <c r="A48"/>
      <c r="B48"/>
      <c r="C48"/>
    </row>
    <row r="49" spans="1:4" ht="15" customHeight="1" x14ac:dyDescent="0.25">
      <c r="A49" s="305" t="s">
        <v>294</v>
      </c>
      <c r="B49" s="306"/>
      <c r="C49" s="306"/>
      <c r="D49" s="306"/>
    </row>
    <row r="50" spans="1:4" ht="15" customHeight="1" x14ac:dyDescent="0.25">
      <c r="A50" s="58" t="s">
        <v>327</v>
      </c>
      <c r="B50" s="122"/>
      <c r="C50" s="122"/>
      <c r="D50" s="122"/>
    </row>
    <row r="51" spans="1:4" ht="15" customHeight="1" x14ac:dyDescent="0.25">
      <c r="A51" s="315" t="s">
        <v>328</v>
      </c>
      <c r="B51" s="315"/>
      <c r="C51" s="315"/>
      <c r="D51" s="315"/>
    </row>
    <row r="52" spans="1:4" x14ac:dyDescent="0.25"/>
    <row r="53" spans="1:4" x14ac:dyDescent="0.25"/>
    <row r="54" spans="1:4" x14ac:dyDescent="0.25"/>
    <row r="55" spans="1:4" x14ac:dyDescent="0.25"/>
    <row r="56" spans="1:4" x14ac:dyDescent="0.25"/>
    <row r="57" spans="1:4" x14ac:dyDescent="0.25"/>
    <row r="58" spans="1:4" x14ac:dyDescent="0.25"/>
    <row r="59" spans="1:4" x14ac:dyDescent="0.25"/>
    <row r="60" spans="1:4" x14ac:dyDescent="0.25"/>
    <row r="62" spans="1:4" x14ac:dyDescent="0.25"/>
  </sheetData>
  <mergeCells count="30">
    <mergeCell ref="A51:D51"/>
    <mergeCell ref="A5:D5"/>
    <mergeCell ref="C21:D21"/>
    <mergeCell ref="C22:D22"/>
    <mergeCell ref="C40:D40"/>
    <mergeCell ref="C41:D41"/>
    <mergeCell ref="C35:D35"/>
    <mergeCell ref="C36:D36"/>
    <mergeCell ref="C37:D37"/>
    <mergeCell ref="C38:D38"/>
    <mergeCell ref="C39:D39"/>
    <mergeCell ref="C29:D29"/>
    <mergeCell ref="C30:D30"/>
    <mergeCell ref="C31:D31"/>
    <mergeCell ref="C32:D32"/>
    <mergeCell ref="C33:D33"/>
    <mergeCell ref="A1:D1"/>
    <mergeCell ref="A49:D49"/>
    <mergeCell ref="C25:D25"/>
    <mergeCell ref="C26:D26"/>
    <mergeCell ref="C28:D28"/>
    <mergeCell ref="A9:D9"/>
    <mergeCell ref="C42:D42"/>
    <mergeCell ref="C23:D23"/>
    <mergeCell ref="C24:D24"/>
    <mergeCell ref="A13:D13"/>
    <mergeCell ref="A16:D16"/>
    <mergeCell ref="A19:D19"/>
    <mergeCell ref="A27:D27"/>
    <mergeCell ref="A34:D34"/>
  </mergeCells>
  <printOptions horizontalCentered="1"/>
  <pageMargins left="0.5" right="0.5" top="1" bottom="1" header="0.4" footer="0.4"/>
  <pageSetup scale="70"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2E79-210A-403A-AB20-97251C0F80E1}">
  <sheetPr>
    <pageSetUpPr fitToPage="1"/>
  </sheetPr>
  <dimension ref="A1:P30"/>
  <sheetViews>
    <sheetView zoomScaleNormal="100" workbookViewId="0">
      <selection activeCell="J23" activeCellId="5" sqref="J8 J11 J14 J17 J20 J23"/>
    </sheetView>
  </sheetViews>
  <sheetFormatPr defaultColWidth="8.85546875" defaultRowHeight="15" x14ac:dyDescent="0.25"/>
  <cols>
    <col min="1" max="1" width="13.85546875" style="12" bestFit="1" customWidth="1"/>
    <col min="2" max="2" width="21.42578125" style="12" customWidth="1"/>
    <col min="3" max="3" width="17.85546875" style="12" customWidth="1"/>
    <col min="4" max="4" width="17.7109375" style="12" customWidth="1"/>
    <col min="5" max="5" width="21.7109375" style="12" customWidth="1"/>
    <col min="6" max="6" width="13.85546875" style="12" customWidth="1"/>
    <col min="7" max="10" width="20.28515625" style="12" customWidth="1"/>
    <col min="11" max="11" width="2.7109375" style="12" customWidth="1"/>
    <col min="12" max="12" width="12" style="12" customWidth="1"/>
    <col min="13" max="13" width="8.85546875" style="12"/>
    <col min="14" max="14" width="10.28515625" style="12" bestFit="1" customWidth="1"/>
    <col min="15" max="16384" width="8.85546875" style="12"/>
  </cols>
  <sheetData>
    <row r="1" spans="1:16" s="19" customFormat="1" ht="34.5" customHeight="1" x14ac:dyDescent="0.25">
      <c r="B1" s="125">
        <v>2026</v>
      </c>
      <c r="C1" s="125" t="s">
        <v>329</v>
      </c>
      <c r="D1" s="125" t="s">
        <v>330</v>
      </c>
      <c r="E1" s="125" t="s">
        <v>331</v>
      </c>
      <c r="G1" s="125">
        <v>2025</v>
      </c>
      <c r="H1" s="125" t="s">
        <v>329</v>
      </c>
      <c r="I1" s="125" t="s">
        <v>330</v>
      </c>
      <c r="J1" s="125" t="s">
        <v>331</v>
      </c>
      <c r="M1" s="127"/>
      <c r="N1" s="127"/>
      <c r="O1" s="127"/>
      <c r="P1" s="127"/>
    </row>
    <row r="2" spans="1:16" x14ac:dyDescent="0.25">
      <c r="B2" s="290" t="s">
        <v>332</v>
      </c>
      <c r="C2" s="290"/>
      <c r="D2" s="290"/>
      <c r="E2" s="290"/>
      <c r="G2" s="290" t="s">
        <v>332</v>
      </c>
      <c r="H2" s="290"/>
      <c r="I2" s="290"/>
      <c r="J2" s="290"/>
      <c r="M2" s="287"/>
      <c r="N2" s="287"/>
      <c r="O2" s="287"/>
      <c r="P2" s="287"/>
    </row>
    <row r="3" spans="1:16" x14ac:dyDescent="0.25">
      <c r="B3" s="20" t="s">
        <v>333</v>
      </c>
      <c r="C3" s="49">
        <v>184500</v>
      </c>
      <c r="D3" s="114">
        <v>6.2E-2</v>
      </c>
      <c r="E3" s="49">
        <f t="shared" ref="E3:E5" si="0">C3*D3</f>
        <v>11439</v>
      </c>
      <c r="G3" s="20" t="s">
        <v>333</v>
      </c>
      <c r="H3" s="49">
        <v>176100</v>
      </c>
      <c r="I3" s="114">
        <v>6.2E-2</v>
      </c>
      <c r="J3" s="49">
        <f>H3*I3</f>
        <v>10918.2</v>
      </c>
      <c r="N3" s="52"/>
      <c r="O3" s="202"/>
      <c r="P3" s="52"/>
    </row>
    <row r="4" spans="1:16" x14ac:dyDescent="0.25">
      <c r="B4" s="20" t="s">
        <v>334</v>
      </c>
      <c r="C4" s="49">
        <v>184500</v>
      </c>
      <c r="D4" s="114">
        <v>6.2E-2</v>
      </c>
      <c r="E4" s="49">
        <f t="shared" si="0"/>
        <v>11439</v>
      </c>
      <c r="G4" s="20" t="s">
        <v>334</v>
      </c>
      <c r="H4" s="49">
        <v>176100</v>
      </c>
      <c r="I4" s="114">
        <v>6.2E-2</v>
      </c>
      <c r="J4" s="49">
        <f>H4*I4</f>
        <v>10918.2</v>
      </c>
      <c r="N4" s="52"/>
      <c r="O4" s="202"/>
      <c r="P4" s="52"/>
    </row>
    <row r="5" spans="1:16" x14ac:dyDescent="0.25">
      <c r="B5" s="12" t="s">
        <v>335</v>
      </c>
      <c r="C5" s="49">
        <v>184500</v>
      </c>
      <c r="D5" s="115">
        <v>0.124</v>
      </c>
      <c r="E5" s="50">
        <f t="shared" si="0"/>
        <v>22878</v>
      </c>
      <c r="G5" s="12" t="s">
        <v>335</v>
      </c>
      <c r="H5" s="50">
        <v>176100</v>
      </c>
      <c r="I5" s="115">
        <v>0.124</v>
      </c>
      <c r="J5" s="50">
        <f>H5*I5</f>
        <v>21836.400000000001</v>
      </c>
      <c r="N5" s="52"/>
      <c r="O5" s="202"/>
      <c r="P5" s="52"/>
    </row>
    <row r="6" spans="1:16" x14ac:dyDescent="0.25">
      <c r="A6" s="303" t="s">
        <v>333</v>
      </c>
      <c r="B6" s="284" t="s">
        <v>336</v>
      </c>
      <c r="C6" s="284"/>
      <c r="D6" s="284"/>
      <c r="E6" s="284"/>
      <c r="F6" s="303" t="s">
        <v>333</v>
      </c>
      <c r="G6" s="284" t="s">
        <v>336</v>
      </c>
      <c r="H6" s="284"/>
      <c r="I6" s="284"/>
      <c r="J6" s="284"/>
      <c r="L6" s="320"/>
      <c r="M6" s="287"/>
      <c r="N6" s="287"/>
      <c r="O6" s="287"/>
      <c r="P6" s="287"/>
    </row>
    <row r="7" spans="1:16" x14ac:dyDescent="0.25">
      <c r="A7" s="303"/>
      <c r="B7" s="20" t="s">
        <v>337</v>
      </c>
      <c r="C7" s="49">
        <v>250000</v>
      </c>
      <c r="D7" s="114">
        <v>1.4500000000000001E-2</v>
      </c>
      <c r="E7" s="49">
        <f t="shared" ref="E7" si="1">C7*D7</f>
        <v>3625</v>
      </c>
      <c r="F7" s="303"/>
      <c r="G7" s="20" t="s">
        <v>337</v>
      </c>
      <c r="H7" s="49">
        <v>250000</v>
      </c>
      <c r="I7" s="114">
        <v>1.4500000000000001E-2</v>
      </c>
      <c r="J7" s="49">
        <f>H7*I7</f>
        <v>3625</v>
      </c>
      <c r="L7" s="318"/>
      <c r="N7" s="52"/>
      <c r="O7" s="202"/>
      <c r="P7" s="52"/>
    </row>
    <row r="8" spans="1:16" x14ac:dyDescent="0.25">
      <c r="A8" s="303"/>
      <c r="B8" s="12" t="s">
        <v>338</v>
      </c>
      <c r="C8" s="50">
        <v>250000</v>
      </c>
      <c r="D8" s="115">
        <v>2.35E-2</v>
      </c>
      <c r="E8" s="31" t="s">
        <v>339</v>
      </c>
      <c r="F8" s="303"/>
      <c r="G8" s="12" t="s">
        <v>338</v>
      </c>
      <c r="H8" s="50">
        <v>250000</v>
      </c>
      <c r="I8" s="115">
        <v>2.35E-2</v>
      </c>
      <c r="J8" s="31" t="s">
        <v>339</v>
      </c>
      <c r="L8" s="318"/>
      <c r="N8" s="52"/>
      <c r="O8" s="202"/>
      <c r="P8" s="52"/>
    </row>
    <row r="9" spans="1:16" x14ac:dyDescent="0.25">
      <c r="A9" s="303"/>
      <c r="B9" s="284" t="s">
        <v>340</v>
      </c>
      <c r="C9" s="284"/>
      <c r="D9" s="284"/>
      <c r="E9" s="284"/>
      <c r="F9" s="303"/>
      <c r="G9" s="284" t="s">
        <v>340</v>
      </c>
      <c r="H9" s="284"/>
      <c r="I9" s="284"/>
      <c r="J9" s="284"/>
      <c r="L9" s="318"/>
      <c r="M9" s="287"/>
      <c r="N9" s="287"/>
      <c r="O9" s="287"/>
      <c r="P9" s="287"/>
    </row>
    <row r="10" spans="1:16" x14ac:dyDescent="0.25">
      <c r="A10" s="303"/>
      <c r="B10" s="20" t="s">
        <v>337</v>
      </c>
      <c r="C10" s="49">
        <v>125000</v>
      </c>
      <c r="D10" s="114">
        <v>1.4500000000000001E-2</v>
      </c>
      <c r="E10" s="49"/>
      <c r="F10" s="303"/>
      <c r="G10" s="20" t="s">
        <v>337</v>
      </c>
      <c r="H10" s="49">
        <v>125000</v>
      </c>
      <c r="I10" s="114">
        <v>1.4500000000000001E-2</v>
      </c>
      <c r="J10" s="49">
        <f>H10*I10</f>
        <v>1812.5</v>
      </c>
      <c r="L10" s="318"/>
      <c r="N10" s="52"/>
      <c r="O10" s="202"/>
      <c r="P10" s="52"/>
    </row>
    <row r="11" spans="1:16" x14ac:dyDescent="0.25">
      <c r="A11" s="303"/>
      <c r="B11" s="12" t="s">
        <v>338</v>
      </c>
      <c r="C11" s="50">
        <v>125000</v>
      </c>
      <c r="D11" s="115">
        <v>2.35E-2</v>
      </c>
      <c r="E11" s="31" t="s">
        <v>339</v>
      </c>
      <c r="F11" s="303"/>
      <c r="G11" s="12" t="s">
        <v>338</v>
      </c>
      <c r="H11" s="50">
        <v>125000</v>
      </c>
      <c r="I11" s="115">
        <v>2.35E-2</v>
      </c>
      <c r="J11" s="31" t="s">
        <v>339</v>
      </c>
      <c r="L11" s="318"/>
      <c r="N11" s="52"/>
      <c r="O11" s="202"/>
      <c r="P11" s="52"/>
    </row>
    <row r="12" spans="1:16" x14ac:dyDescent="0.25">
      <c r="A12" s="303"/>
      <c r="B12" s="284" t="s">
        <v>341</v>
      </c>
      <c r="C12" s="284"/>
      <c r="D12" s="284"/>
      <c r="E12" s="284"/>
      <c r="F12" s="303"/>
      <c r="G12" s="284" t="s">
        <v>341</v>
      </c>
      <c r="H12" s="284"/>
      <c r="I12" s="284"/>
      <c r="J12" s="284"/>
      <c r="L12" s="318"/>
      <c r="M12" s="287"/>
      <c r="N12" s="287"/>
      <c r="O12" s="287"/>
      <c r="P12" s="287"/>
    </row>
    <row r="13" spans="1:16" x14ac:dyDescent="0.25">
      <c r="A13" s="303"/>
      <c r="B13" s="20" t="s">
        <v>337</v>
      </c>
      <c r="C13" s="49">
        <v>200000</v>
      </c>
      <c r="D13" s="114">
        <v>1.4500000000000001E-2</v>
      </c>
      <c r="E13" s="49"/>
      <c r="F13" s="303"/>
      <c r="G13" s="20" t="s">
        <v>337</v>
      </c>
      <c r="H13" s="49">
        <v>200000</v>
      </c>
      <c r="I13" s="114">
        <v>1.4500000000000001E-2</v>
      </c>
      <c r="J13" s="49">
        <f>H13*I13</f>
        <v>2900</v>
      </c>
      <c r="L13" s="318"/>
      <c r="N13" s="52"/>
      <c r="O13" s="202"/>
      <c r="P13" s="52"/>
    </row>
    <row r="14" spans="1:16" ht="15.75" thickBot="1" x14ac:dyDescent="0.3">
      <c r="A14" s="319"/>
      <c r="B14" s="12" t="s">
        <v>338</v>
      </c>
      <c r="C14" s="50">
        <v>200000</v>
      </c>
      <c r="D14" s="115">
        <v>2.35E-2</v>
      </c>
      <c r="E14" s="31" t="s">
        <v>339</v>
      </c>
      <c r="F14" s="319"/>
      <c r="G14" s="12" t="s">
        <v>338</v>
      </c>
      <c r="H14" s="50">
        <v>200000</v>
      </c>
      <c r="I14" s="115">
        <v>2.35E-2</v>
      </c>
      <c r="J14" s="31" t="s">
        <v>339</v>
      </c>
      <c r="L14" s="321"/>
      <c r="N14" s="52"/>
      <c r="O14" s="202"/>
      <c r="P14" s="52"/>
    </row>
    <row r="15" spans="1:16" x14ac:dyDescent="0.25">
      <c r="A15" s="303" t="s">
        <v>342</v>
      </c>
      <c r="B15" s="284" t="s">
        <v>336</v>
      </c>
      <c r="C15" s="284"/>
      <c r="D15" s="284"/>
      <c r="E15" s="284"/>
      <c r="F15" s="303" t="s">
        <v>342</v>
      </c>
      <c r="G15" s="284" t="s">
        <v>336</v>
      </c>
      <c r="H15" s="284"/>
      <c r="I15" s="284"/>
      <c r="J15" s="284"/>
      <c r="L15" s="318"/>
      <c r="M15" s="287"/>
      <c r="N15" s="287"/>
      <c r="O15" s="287"/>
      <c r="P15" s="287"/>
    </row>
    <row r="16" spans="1:16" x14ac:dyDescent="0.25">
      <c r="A16" s="303"/>
      <c r="B16" s="20" t="s">
        <v>337</v>
      </c>
      <c r="C16" s="49">
        <v>250000</v>
      </c>
      <c r="D16" s="114">
        <v>2.9000000000000001E-2</v>
      </c>
      <c r="E16" s="49"/>
      <c r="F16" s="303"/>
      <c r="G16" s="20" t="s">
        <v>337</v>
      </c>
      <c r="H16" s="49">
        <v>250000</v>
      </c>
      <c r="I16" s="114">
        <v>2.9000000000000001E-2</v>
      </c>
      <c r="J16" s="49">
        <f>H16*I16</f>
        <v>7250</v>
      </c>
      <c r="L16" s="318"/>
      <c r="N16" s="52"/>
      <c r="O16" s="202"/>
      <c r="P16" s="52"/>
    </row>
    <row r="17" spans="1:16" x14ac:dyDescent="0.25">
      <c r="A17" s="303"/>
      <c r="B17" s="12" t="s">
        <v>338</v>
      </c>
      <c r="C17" s="50">
        <v>250000</v>
      </c>
      <c r="D17" s="115">
        <v>3.7999999999999999E-2</v>
      </c>
      <c r="E17" s="31" t="s">
        <v>339</v>
      </c>
      <c r="F17" s="303"/>
      <c r="G17" s="12" t="s">
        <v>338</v>
      </c>
      <c r="H17" s="50">
        <v>250000</v>
      </c>
      <c r="I17" s="115">
        <v>3.7999999999999999E-2</v>
      </c>
      <c r="J17" s="31" t="s">
        <v>339</v>
      </c>
      <c r="L17" s="318"/>
      <c r="N17" s="52"/>
      <c r="O17" s="202"/>
      <c r="P17" s="52"/>
    </row>
    <row r="18" spans="1:16" x14ac:dyDescent="0.25">
      <c r="A18" s="303"/>
      <c r="B18" s="284" t="s">
        <v>340</v>
      </c>
      <c r="C18" s="284"/>
      <c r="D18" s="284"/>
      <c r="E18" s="284"/>
      <c r="F18" s="303"/>
      <c r="G18" s="284" t="s">
        <v>340</v>
      </c>
      <c r="H18" s="284"/>
      <c r="I18" s="284"/>
      <c r="J18" s="284"/>
      <c r="L18" s="318"/>
      <c r="M18" s="287"/>
      <c r="N18" s="287"/>
      <c r="O18" s="287"/>
      <c r="P18" s="287"/>
    </row>
    <row r="19" spans="1:16" x14ac:dyDescent="0.25">
      <c r="A19" s="303"/>
      <c r="B19" s="12" t="s">
        <v>337</v>
      </c>
      <c r="C19" s="50">
        <v>125000</v>
      </c>
      <c r="D19" s="114">
        <v>2.9000000000000001E-2</v>
      </c>
      <c r="E19" s="50"/>
      <c r="F19" s="303"/>
      <c r="G19" s="12" t="s">
        <v>337</v>
      </c>
      <c r="H19" s="50">
        <v>125000</v>
      </c>
      <c r="I19" s="115">
        <v>2.9000000000000001E-2</v>
      </c>
      <c r="J19" s="50">
        <f>H19*I19</f>
        <v>3625</v>
      </c>
      <c r="L19" s="318"/>
      <c r="N19" s="52"/>
      <c r="O19" s="202"/>
      <c r="P19" s="52"/>
    </row>
    <row r="20" spans="1:16" x14ac:dyDescent="0.25">
      <c r="A20" s="303"/>
      <c r="B20" s="12" t="s">
        <v>338</v>
      </c>
      <c r="C20" s="50">
        <v>125000</v>
      </c>
      <c r="D20" s="115">
        <v>3.7999999999999999E-2</v>
      </c>
      <c r="E20" s="31" t="s">
        <v>339</v>
      </c>
      <c r="F20" s="303"/>
      <c r="G20" s="12" t="s">
        <v>338</v>
      </c>
      <c r="H20" s="50">
        <v>125000</v>
      </c>
      <c r="I20" s="115">
        <v>3.7999999999999999E-2</v>
      </c>
      <c r="J20" s="31" t="s">
        <v>339</v>
      </c>
      <c r="L20" s="318"/>
      <c r="N20" s="52"/>
      <c r="O20" s="202"/>
      <c r="P20" s="52"/>
    </row>
    <row r="21" spans="1:16" x14ac:dyDescent="0.25">
      <c r="A21" s="303"/>
      <c r="B21" s="284" t="s">
        <v>341</v>
      </c>
      <c r="C21" s="284"/>
      <c r="D21" s="284"/>
      <c r="E21" s="284"/>
      <c r="F21" s="303"/>
      <c r="G21" s="284" t="s">
        <v>341</v>
      </c>
      <c r="H21" s="284"/>
      <c r="I21" s="284"/>
      <c r="J21" s="284"/>
      <c r="L21" s="318"/>
      <c r="M21" s="287"/>
      <c r="N21" s="287"/>
      <c r="O21" s="287"/>
      <c r="P21" s="287"/>
    </row>
    <row r="22" spans="1:16" x14ac:dyDescent="0.25">
      <c r="A22" s="303"/>
      <c r="B22" s="20" t="s">
        <v>337</v>
      </c>
      <c r="C22" s="49">
        <v>200000</v>
      </c>
      <c r="D22" s="114">
        <v>2.9000000000000001E-2</v>
      </c>
      <c r="E22" s="49"/>
      <c r="F22" s="303"/>
      <c r="G22" s="20" t="s">
        <v>337</v>
      </c>
      <c r="H22" s="49">
        <v>200000</v>
      </c>
      <c r="I22" s="114">
        <v>2.9000000000000001E-2</v>
      </c>
      <c r="J22" s="49">
        <f>H22*I22</f>
        <v>5800</v>
      </c>
      <c r="L22" s="318"/>
      <c r="N22" s="52"/>
      <c r="O22" s="202"/>
      <c r="P22" s="52"/>
    </row>
    <row r="23" spans="1:16" x14ac:dyDescent="0.25">
      <c r="A23" s="303"/>
      <c r="B23" s="12" t="s">
        <v>338</v>
      </c>
      <c r="C23" s="50">
        <v>200000</v>
      </c>
      <c r="D23" s="115">
        <v>3.7999999999999999E-2</v>
      </c>
      <c r="E23" s="31" t="s">
        <v>339</v>
      </c>
      <c r="F23" s="303"/>
      <c r="G23" s="12" t="s">
        <v>338</v>
      </c>
      <c r="H23" s="50">
        <v>200000</v>
      </c>
      <c r="I23" s="115">
        <v>3.7999999999999999E-2</v>
      </c>
      <c r="J23" s="31" t="s">
        <v>339</v>
      </c>
      <c r="L23" s="318"/>
      <c r="N23" s="52"/>
      <c r="O23" s="202"/>
      <c r="P23" s="52"/>
    </row>
    <row r="24" spans="1:16" x14ac:dyDescent="0.25">
      <c r="B24" s="282" t="s">
        <v>343</v>
      </c>
      <c r="C24" s="282"/>
      <c r="D24" s="282"/>
      <c r="E24" s="282"/>
      <c r="G24" s="282" t="s">
        <v>343</v>
      </c>
      <c r="H24" s="282"/>
      <c r="I24" s="282"/>
      <c r="J24" s="282"/>
      <c r="M24" s="287"/>
      <c r="N24" s="287"/>
      <c r="O24" s="287"/>
      <c r="P24" s="287"/>
    </row>
    <row r="25" spans="1:16" x14ac:dyDescent="0.25">
      <c r="H25" s="55"/>
      <c r="I25" s="56"/>
      <c r="J25" s="55"/>
    </row>
    <row r="26" spans="1:16" x14ac:dyDescent="0.25">
      <c r="I26" s="56"/>
      <c r="J26" s="55"/>
    </row>
    <row r="27" spans="1:16" x14ac:dyDescent="0.25">
      <c r="I27" s="56"/>
      <c r="J27" s="55"/>
    </row>
    <row r="28" spans="1:16" x14ac:dyDescent="0.25">
      <c r="I28" s="56"/>
      <c r="J28" s="55"/>
    </row>
    <row r="29" spans="1:16" x14ac:dyDescent="0.25">
      <c r="I29" s="56"/>
      <c r="J29" s="55"/>
    </row>
    <row r="30" spans="1:16" x14ac:dyDescent="0.25">
      <c r="I30" s="57"/>
      <c r="J30" s="55"/>
    </row>
  </sheetData>
  <mergeCells count="30">
    <mergeCell ref="B2:E2"/>
    <mergeCell ref="M2:P2"/>
    <mergeCell ref="A6:A14"/>
    <mergeCell ref="B6:E6"/>
    <mergeCell ref="L6:L14"/>
    <mergeCell ref="M6:P6"/>
    <mergeCell ref="B9:E9"/>
    <mergeCell ref="M9:P9"/>
    <mergeCell ref="B12:E12"/>
    <mergeCell ref="M12:P12"/>
    <mergeCell ref="F6:F14"/>
    <mergeCell ref="G2:J2"/>
    <mergeCell ref="G6:J6"/>
    <mergeCell ref="G9:J9"/>
    <mergeCell ref="G12:J12"/>
    <mergeCell ref="B24:E24"/>
    <mergeCell ref="M24:P24"/>
    <mergeCell ref="A15:A23"/>
    <mergeCell ref="B15:E15"/>
    <mergeCell ref="L15:L23"/>
    <mergeCell ref="M15:P15"/>
    <mergeCell ref="B18:E18"/>
    <mergeCell ref="M18:P18"/>
    <mergeCell ref="B21:E21"/>
    <mergeCell ref="M21:P21"/>
    <mergeCell ref="F15:F23"/>
    <mergeCell ref="G24:J24"/>
    <mergeCell ref="G15:J15"/>
    <mergeCell ref="G18:J18"/>
    <mergeCell ref="G21:J21"/>
  </mergeCells>
  <printOptions horizontalCentered="1"/>
  <pageMargins left="0.5" right="0.5" top="1" bottom="1" header="0.4" footer="0.4"/>
  <pageSetup scale="68"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860F4-7614-4F39-9DC4-34F55BC56792}">
  <dimension ref="A1:D43"/>
  <sheetViews>
    <sheetView zoomScaleNormal="100" workbookViewId="0">
      <selection activeCell="A4" sqref="A4"/>
    </sheetView>
  </sheetViews>
  <sheetFormatPr defaultColWidth="8" defaultRowHeight="15" customHeight="1" x14ac:dyDescent="0.25"/>
  <cols>
    <col min="1" max="1" width="44.42578125" customWidth="1"/>
    <col min="2" max="2" width="13.5703125" customWidth="1"/>
    <col min="3" max="3" width="14.140625" customWidth="1"/>
    <col min="4" max="4" width="13.7109375" customWidth="1"/>
    <col min="9" max="9" width="31.140625" customWidth="1"/>
    <col min="10" max="12" width="18.85546875" customWidth="1"/>
  </cols>
  <sheetData>
    <row r="1" spans="1:4" x14ac:dyDescent="0.25">
      <c r="A1" s="122"/>
      <c r="B1" s="122">
        <v>2026</v>
      </c>
      <c r="C1" s="122">
        <v>2025</v>
      </c>
      <c r="D1" s="122">
        <v>2024</v>
      </c>
    </row>
    <row r="2" spans="1:4" x14ac:dyDescent="0.25">
      <c r="A2" s="290" t="s">
        <v>344</v>
      </c>
      <c r="B2" s="290"/>
      <c r="C2" s="290"/>
      <c r="D2" s="290"/>
    </row>
    <row r="3" spans="1:4" x14ac:dyDescent="0.25">
      <c r="A3" s="284" t="s">
        <v>345</v>
      </c>
      <c r="B3" s="284"/>
      <c r="C3" s="284"/>
      <c r="D3" s="284"/>
    </row>
    <row r="4" spans="1:4" ht="15" customHeight="1" x14ac:dyDescent="0.25">
      <c r="A4" s="20" t="s">
        <v>346</v>
      </c>
      <c r="B4" s="192">
        <v>4400</v>
      </c>
      <c r="C4" s="49">
        <v>4300</v>
      </c>
      <c r="D4" s="49">
        <v>4150</v>
      </c>
    </row>
    <row r="5" spans="1:4" x14ac:dyDescent="0.25">
      <c r="A5" s="12" t="s">
        <v>347</v>
      </c>
      <c r="B5" s="195">
        <v>8750</v>
      </c>
      <c r="C5" s="50">
        <v>8550</v>
      </c>
      <c r="D5" s="52">
        <v>8300</v>
      </c>
    </row>
    <row r="6" spans="1:4" x14ac:dyDescent="0.25">
      <c r="A6" s="20" t="s">
        <v>348</v>
      </c>
      <c r="B6" s="192">
        <v>1000</v>
      </c>
      <c r="C6" s="49">
        <v>1000</v>
      </c>
      <c r="D6" s="49">
        <v>1000</v>
      </c>
    </row>
    <row r="7" spans="1:4" x14ac:dyDescent="0.25">
      <c r="A7" s="284" t="s">
        <v>349</v>
      </c>
      <c r="B7" s="284"/>
      <c r="C7" s="284"/>
      <c r="D7" s="284"/>
    </row>
    <row r="8" spans="1:4" x14ac:dyDescent="0.25">
      <c r="A8" s="20" t="s">
        <v>350</v>
      </c>
      <c r="B8" s="192">
        <v>1700</v>
      </c>
      <c r="C8" s="49">
        <v>1650</v>
      </c>
      <c r="D8" s="49">
        <v>1600</v>
      </c>
    </row>
    <row r="9" spans="1:4" x14ac:dyDescent="0.25">
      <c r="A9" s="12" t="s">
        <v>351</v>
      </c>
      <c r="B9" s="195">
        <v>3400</v>
      </c>
      <c r="C9" s="50">
        <v>3300</v>
      </c>
      <c r="D9" s="52">
        <v>3200</v>
      </c>
    </row>
    <row r="10" spans="1:4" x14ac:dyDescent="0.25">
      <c r="A10" s="20" t="s">
        <v>352</v>
      </c>
      <c r="B10" s="192">
        <v>8500</v>
      </c>
      <c r="C10" s="49">
        <v>8300</v>
      </c>
      <c r="D10" s="49">
        <v>8050</v>
      </c>
    </row>
    <row r="11" spans="1:4" x14ac:dyDescent="0.25">
      <c r="A11" s="12" t="s">
        <v>353</v>
      </c>
      <c r="B11" s="195">
        <v>17000</v>
      </c>
      <c r="C11" s="50">
        <v>16600</v>
      </c>
      <c r="D11" s="52">
        <v>16100</v>
      </c>
    </row>
    <row r="12" spans="1:4" x14ac:dyDescent="0.25">
      <c r="A12" s="284" t="s">
        <v>354</v>
      </c>
      <c r="B12" s="284"/>
      <c r="C12" s="284"/>
      <c r="D12" s="284"/>
    </row>
    <row r="13" spans="1:4" x14ac:dyDescent="0.25">
      <c r="A13" s="12" t="s">
        <v>355</v>
      </c>
      <c r="B13" s="195">
        <v>2200</v>
      </c>
      <c r="C13" s="50">
        <v>2150</v>
      </c>
      <c r="D13" s="52">
        <v>2100</v>
      </c>
    </row>
    <row r="14" spans="1:4" x14ac:dyDescent="0.25">
      <c r="A14" s="290" t="s">
        <v>356</v>
      </c>
      <c r="B14" s="290"/>
      <c r="C14" s="290"/>
      <c r="D14" s="290"/>
    </row>
    <row r="15" spans="1:4" x14ac:dyDescent="0.25">
      <c r="A15" s="284" t="s">
        <v>357</v>
      </c>
      <c r="B15" s="284"/>
      <c r="C15" s="284"/>
      <c r="D15" s="284"/>
    </row>
    <row r="16" spans="1:4" x14ac:dyDescent="0.25">
      <c r="A16" s="20" t="s">
        <v>358</v>
      </c>
      <c r="B16" s="20" t="s">
        <v>359</v>
      </c>
      <c r="C16" s="49" t="s">
        <v>360</v>
      </c>
      <c r="D16" s="39" t="s">
        <v>361</v>
      </c>
    </row>
    <row r="17" spans="1:4" x14ac:dyDescent="0.25">
      <c r="A17" s="12" t="s">
        <v>362</v>
      </c>
      <c r="B17" s="195">
        <v>5850</v>
      </c>
      <c r="C17" s="50">
        <v>5700</v>
      </c>
      <c r="D17" s="31">
        <v>5550</v>
      </c>
    </row>
    <row r="18" spans="1:4" x14ac:dyDescent="0.25">
      <c r="A18" s="20" t="s">
        <v>363</v>
      </c>
      <c r="B18" s="51">
        <v>0.65</v>
      </c>
      <c r="C18" s="51">
        <v>0.65</v>
      </c>
      <c r="D18" s="36">
        <v>0.65</v>
      </c>
    </row>
    <row r="19" spans="1:4" x14ac:dyDescent="0.25">
      <c r="A19" s="284" t="s">
        <v>364</v>
      </c>
      <c r="B19" s="284"/>
      <c r="C19" s="284"/>
      <c r="D19" s="284"/>
    </row>
    <row r="20" spans="1:4" x14ac:dyDescent="0.25">
      <c r="A20" s="20" t="s">
        <v>358</v>
      </c>
      <c r="B20" s="20" t="s">
        <v>365</v>
      </c>
      <c r="C20" s="26" t="s">
        <v>366</v>
      </c>
      <c r="D20" s="26" t="s">
        <v>367</v>
      </c>
    </row>
    <row r="21" spans="1:4" x14ac:dyDescent="0.25">
      <c r="A21" s="12" t="s">
        <v>362</v>
      </c>
      <c r="B21" s="197">
        <v>10700</v>
      </c>
      <c r="C21" s="31">
        <v>10500</v>
      </c>
      <c r="D21" s="31">
        <v>10200</v>
      </c>
    </row>
    <row r="22" spans="1:4" x14ac:dyDescent="0.25">
      <c r="A22" s="20" t="s">
        <v>363</v>
      </c>
      <c r="B22" s="36">
        <v>0.75</v>
      </c>
      <c r="C22" s="36">
        <v>0.75</v>
      </c>
      <c r="D22" s="36">
        <v>0.75</v>
      </c>
    </row>
    <row r="23" spans="1:4" x14ac:dyDescent="0.25">
      <c r="A23" s="290" t="s">
        <v>368</v>
      </c>
      <c r="B23" s="290"/>
      <c r="C23" s="290"/>
      <c r="D23" s="290"/>
    </row>
    <row r="24" spans="1:4" x14ac:dyDescent="0.25">
      <c r="A24" s="20" t="s">
        <v>369</v>
      </c>
      <c r="B24" s="192">
        <v>3400</v>
      </c>
      <c r="C24" s="49">
        <v>3300</v>
      </c>
      <c r="D24" s="49">
        <v>3200</v>
      </c>
    </row>
    <row r="25" spans="1:4" x14ac:dyDescent="0.25">
      <c r="A25" s="12" t="s">
        <v>370</v>
      </c>
      <c r="B25" s="195">
        <v>680</v>
      </c>
      <c r="C25" s="50">
        <v>660</v>
      </c>
      <c r="D25" s="50">
        <v>640</v>
      </c>
    </row>
    <row r="26" spans="1:4" x14ac:dyDescent="0.25">
      <c r="A26" s="20" t="s">
        <v>371</v>
      </c>
      <c r="B26" s="192">
        <v>7500</v>
      </c>
      <c r="C26" s="49">
        <v>5000</v>
      </c>
      <c r="D26" s="49">
        <v>5000</v>
      </c>
    </row>
    <row r="27" spans="1:4" x14ac:dyDescent="0.25">
      <c r="A27" s="12" t="s">
        <v>372</v>
      </c>
      <c r="B27" s="195">
        <v>3750</v>
      </c>
      <c r="C27" s="50">
        <v>2500</v>
      </c>
      <c r="D27" s="50">
        <v>2500</v>
      </c>
    </row>
    <row r="28" spans="1:4" x14ac:dyDescent="0.25">
      <c r="A28" s="290" t="s">
        <v>373</v>
      </c>
      <c r="B28" s="290"/>
      <c r="C28" s="290"/>
      <c r="D28" s="290"/>
    </row>
    <row r="29" spans="1:4" x14ac:dyDescent="0.25">
      <c r="A29" s="20" t="s">
        <v>374</v>
      </c>
      <c r="B29" s="192">
        <v>340</v>
      </c>
      <c r="C29" s="49">
        <v>325</v>
      </c>
      <c r="D29" s="49"/>
    </row>
    <row r="30" spans="1:4" x14ac:dyDescent="0.25">
      <c r="A30" s="12" t="s">
        <v>375</v>
      </c>
      <c r="B30" s="197">
        <v>340</v>
      </c>
      <c r="C30" s="50">
        <v>325</v>
      </c>
      <c r="D30" s="50"/>
    </row>
    <row r="31" spans="1:4" x14ac:dyDescent="0.25">
      <c r="A31" s="290" t="s">
        <v>376</v>
      </c>
      <c r="B31" s="290"/>
      <c r="C31" s="290"/>
      <c r="D31" s="290"/>
    </row>
    <row r="32" spans="1:4" x14ac:dyDescent="0.25">
      <c r="A32" s="284" t="s">
        <v>377</v>
      </c>
      <c r="B32" s="284"/>
      <c r="C32" s="284"/>
      <c r="D32" s="284"/>
    </row>
    <row r="33" spans="1:4" x14ac:dyDescent="0.25">
      <c r="A33" s="20" t="s">
        <v>378</v>
      </c>
      <c r="B33" s="192">
        <v>500</v>
      </c>
      <c r="C33" s="49">
        <v>480</v>
      </c>
      <c r="D33" s="49">
        <v>470</v>
      </c>
    </row>
    <row r="34" spans="1:4" x14ac:dyDescent="0.25">
      <c r="A34" s="12" t="s">
        <v>379</v>
      </c>
      <c r="B34" s="195">
        <v>930</v>
      </c>
      <c r="C34" s="52">
        <v>900</v>
      </c>
      <c r="D34" s="52">
        <v>880</v>
      </c>
    </row>
    <row r="35" spans="1:4" x14ac:dyDescent="0.25">
      <c r="A35" s="20" t="s">
        <v>380</v>
      </c>
      <c r="B35" s="192">
        <v>1860</v>
      </c>
      <c r="C35" s="49">
        <v>1800</v>
      </c>
      <c r="D35" s="49">
        <v>1760</v>
      </c>
    </row>
    <row r="36" spans="1:4" x14ac:dyDescent="0.25">
      <c r="A36" s="12" t="s">
        <v>381</v>
      </c>
      <c r="B36" s="195">
        <v>4960</v>
      </c>
      <c r="C36" s="52">
        <v>4810</v>
      </c>
      <c r="D36" s="52">
        <v>4710</v>
      </c>
    </row>
    <row r="37" spans="1:4" x14ac:dyDescent="0.25">
      <c r="A37" s="53" t="s">
        <v>382</v>
      </c>
      <c r="B37" s="196">
        <v>6200</v>
      </c>
      <c r="C37" s="54">
        <v>6020</v>
      </c>
      <c r="D37" s="54">
        <v>5880</v>
      </c>
    </row>
    <row r="43" spans="1:4" x14ac:dyDescent="0.25">
      <c r="A43" s="156"/>
      <c r="B43" s="156"/>
    </row>
  </sheetData>
  <mergeCells count="11">
    <mergeCell ref="A32:D32"/>
    <mergeCell ref="A31:D31"/>
    <mergeCell ref="A23:D23"/>
    <mergeCell ref="A2:D2"/>
    <mergeCell ref="A3:D3"/>
    <mergeCell ref="A7:D7"/>
    <mergeCell ref="A12:D12"/>
    <mergeCell ref="A14:D14"/>
    <mergeCell ref="A15:D15"/>
    <mergeCell ref="A19:D19"/>
    <mergeCell ref="A28:D28"/>
  </mergeCells>
  <printOptions horizontalCentered="1"/>
  <pageMargins left="0.5" right="0.5" top="1" bottom="1" header="0.4" footer="0.4"/>
  <pageSetup orientation="portrait" horizontalDpi="1200" verticalDpi="1200"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7dbda3b-c4c8-46bb-97d5-61f8abe97344">Approved</_Flow_SignoffStatus>
    <lcf76f155ced4ddcb4097134ff3c332f xmlns="a7dbda3b-c4c8-46bb-97d5-61f8abe97344">
      <Terms xmlns="http://schemas.microsoft.com/office/infopath/2007/PartnerControls"/>
    </lcf76f155ced4ddcb4097134ff3c332f>
    <TaxCatchAll xmlns="85264575-b29c-41e1-8046-e60b8e39ee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C461B32F2FAB44A70B2C00701A42A7" ma:contentTypeVersion="14" ma:contentTypeDescription="Create a new document." ma:contentTypeScope="" ma:versionID="a99d6370b6eb9c1e4a02314e04a57bd5">
  <xsd:schema xmlns:xsd="http://www.w3.org/2001/XMLSchema" xmlns:xs="http://www.w3.org/2001/XMLSchema" xmlns:p="http://schemas.microsoft.com/office/2006/metadata/properties" xmlns:ns2="a7dbda3b-c4c8-46bb-97d5-61f8abe97344" xmlns:ns3="85264575-b29c-41e1-8046-e60b8e39ee8c" targetNamespace="http://schemas.microsoft.com/office/2006/metadata/properties" ma:root="true" ma:fieldsID="9b715adc45bc7d1bd8918e4b9e3f27fe" ns2:_="" ns3:_="">
    <xsd:import namespace="a7dbda3b-c4c8-46bb-97d5-61f8abe97344"/>
    <xsd:import namespace="85264575-b29c-41e1-8046-e60b8e39ee8c"/>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bda3b-c4c8-46bb-97d5-61f8abe97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0547882-b251-48fa-b066-0c25f34d92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64575-b29c-41e1-8046-e60b8e39ee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de1225-99be-4259-99ba-8f345d5756f3}" ma:internalName="TaxCatchAll" ma:showField="CatchAllData" ma:web="85264575-b29c-41e1-8046-e60b8e39ee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B32494-2531-4B9B-B932-E7C010561CC3}">
  <ds:schemaRefs>
    <ds:schemaRef ds:uri="http://schemas.microsoft.com/sharepoint/v3/contenttype/forms"/>
  </ds:schemaRefs>
</ds:datastoreItem>
</file>

<file path=customXml/itemProps2.xml><?xml version="1.0" encoding="utf-8"?>
<ds:datastoreItem xmlns:ds="http://schemas.openxmlformats.org/officeDocument/2006/customXml" ds:itemID="{656673CB-7F56-428B-B395-7CC42CFC68AC}">
  <ds:schemaRefs>
    <ds:schemaRef ds:uri="http://purl.org/dc/terms/"/>
    <ds:schemaRef ds:uri="http://purl.org/dc/elements/1.1/"/>
    <ds:schemaRef ds:uri="a7dbda3b-c4c8-46bb-97d5-61f8abe97344"/>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85264575-b29c-41e1-8046-e60b8e39ee8c"/>
    <ds:schemaRef ds:uri="http://www.w3.org/XML/1998/namespace"/>
  </ds:schemaRefs>
</ds:datastoreItem>
</file>

<file path=customXml/itemProps3.xml><?xml version="1.0" encoding="utf-8"?>
<ds:datastoreItem xmlns:ds="http://schemas.openxmlformats.org/officeDocument/2006/customXml" ds:itemID="{9CA1F01C-A3DD-4A23-BFD1-9295BB98D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bda3b-c4c8-46bb-97d5-61f8abe97344"/>
    <ds:schemaRef ds:uri="85264575-b29c-41e1-8046-e60b8e39e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Key</vt:lpstr>
      <vt:lpstr>Tax Brackets</vt:lpstr>
      <vt:lpstr>1040</vt:lpstr>
      <vt:lpstr>OBBB Highlights</vt:lpstr>
      <vt:lpstr>Charity</vt:lpstr>
      <vt:lpstr>Child</vt:lpstr>
      <vt:lpstr>Energy</vt:lpstr>
      <vt:lpstr>FICA</vt:lpstr>
      <vt:lpstr>Health</vt:lpstr>
      <vt:lpstr>SocSec</vt:lpstr>
      <vt:lpstr>IRMAA</vt:lpstr>
      <vt:lpstr>Medicare</vt:lpstr>
      <vt:lpstr>PTC</vt:lpstr>
      <vt:lpstr>Retirement</vt:lpstr>
      <vt:lpstr>RMD</vt:lpstr>
      <vt:lpstr>RMD Age Table</vt:lpstr>
      <vt:lpstr>EstTruGft</vt:lpstr>
      <vt:lpstr>'1040'!Print_Area</vt:lpstr>
      <vt:lpstr>Charity!Print_Area</vt:lpstr>
      <vt:lpstr>Energy!Print_Area</vt:lpstr>
      <vt:lpstr>EstTruGft!Print_Area</vt:lpstr>
      <vt:lpstr>FICA!Print_Area</vt:lpstr>
      <vt:lpstr>Health!Print_Area</vt:lpstr>
      <vt:lpstr>Key!Print_Area</vt:lpstr>
      <vt:lpstr>'OBBB Highlights'!Print_Area</vt:lpstr>
      <vt:lpstr>PTC!Print_Area</vt:lpstr>
      <vt:lpstr>'Tax Brackets'!Print_Area</vt:lpstr>
      <vt:lpstr>RMD!Print_Titles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Harrington</dc:creator>
  <cp:keywords/>
  <dc:description/>
  <cp:lastModifiedBy>Jonathan Harrington</cp:lastModifiedBy>
  <cp:revision/>
  <dcterms:created xsi:type="dcterms:W3CDTF">2022-10-25T10:23:03Z</dcterms:created>
  <dcterms:modified xsi:type="dcterms:W3CDTF">2026-01-28T16:58:44Z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0x010100C2C461B32F2FAB44A70B2C00701A42A7</vt:lpwstr>
  </property>
  <property fmtid="{D5CDD505-2E9C-101B-9397-08002B2CF9AE}" pid="3" name="MediaServiceImageTags">
    <vt:lpwstr/>
  </property>
</Properties>
</file>